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7-2025\"/>
    </mc:Choice>
  </mc:AlternateContent>
  <bookViews>
    <workbookView xWindow="0" yWindow="0" windowWidth="15804" windowHeight="7428" tabRatio="781" activeTab="1"/>
  </bookViews>
  <sheets>
    <sheet name="Поступления" sheetId="14" r:id="rId1"/>
    <sheet name="Расходы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9" i="6" l="1"/>
  <c r="B138" i="6"/>
  <c r="B103" i="6"/>
  <c r="B102" i="6"/>
  <c r="B93" i="6"/>
  <c r="B87" i="6"/>
  <c r="B86" i="6"/>
  <c r="B114" i="6"/>
  <c r="B116" i="6"/>
  <c r="B112" i="6"/>
  <c r="B111" i="6"/>
  <c r="B140" i="6" s="1"/>
  <c r="B108" i="6"/>
  <c r="B107" i="6"/>
  <c r="B100" i="6"/>
  <c r="B99" i="6"/>
  <c r="B78" i="6"/>
  <c r="B11" i="6"/>
  <c r="B15" i="6"/>
  <c r="B4" i="6"/>
  <c r="B40" i="6"/>
  <c r="B37" i="6"/>
  <c r="B13" i="6"/>
  <c r="B44" i="6"/>
  <c r="A2" i="14"/>
  <c r="A11" i="14"/>
  <c r="A27" i="14"/>
  <c r="B88" i="6" l="1"/>
  <c r="B94" i="6" l="1"/>
  <c r="A29" i="14" l="1"/>
  <c r="B104" i="6" l="1"/>
  <c r="B147" i="6" l="1"/>
  <c r="B148" i="6" l="1"/>
</calcChain>
</file>

<file path=xl/sharedStrings.xml><?xml version="1.0" encoding="utf-8"?>
<sst xmlns="http://schemas.openxmlformats.org/spreadsheetml/2006/main" count="298" uniqueCount="189">
  <si>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</si>
  <si>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</si>
  <si>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</si>
  <si>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</si>
  <si>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</si>
  <si>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</si>
  <si>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</si>
  <si>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</si>
  <si>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</si>
  <si>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</si>
  <si>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</si>
  <si>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</si>
  <si>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>Частные пожертвования, сайт фонда (CloudPayments)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</si>
  <si>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</si>
  <si>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</si>
  <si>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</si>
  <si>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</si>
  <si>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</si>
  <si>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</si>
  <si>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</si>
  <si>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</si>
  <si>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</si>
  <si>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</si>
  <si>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</si>
  <si>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</si>
  <si>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</si>
  <si>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</si>
  <si>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</si>
  <si>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</si>
  <si>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</si>
  <si>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</si>
  <si>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</si>
  <si>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Пожертвования БФ "Я в помощь"</t>
  </si>
  <si>
    <t>Благотворительный аукцион Meet For Charity</t>
  </si>
  <si>
    <t xml:space="preserve">Пожертвования БФ "Благотворительное пожертвование"
</t>
  </si>
  <si>
    <t>Пожертвования БФ "Помощь рядом"</t>
  </si>
  <si>
    <t>Договоры, муниципальные контракты на оказание услуг</t>
  </si>
  <si>
    <t>Частные пожертвования, СБП Совкомбанк</t>
  </si>
  <si>
    <t>Благотворительные сертификаты на Giftery.ru</t>
  </si>
  <si>
    <t xml:space="preserve">Онлайн-платформа помощи животным Teddy Food </t>
  </si>
  <si>
    <t>Пожертвования БФ "Вклад в будущее"</t>
  </si>
  <si>
    <t>Частные пожертвования, СБП Тинькофф</t>
  </si>
  <si>
    <t xml:space="preserve">Гранты, субсидии </t>
  </si>
  <si>
    <t>Реализация сувенирной продукции, мерча</t>
  </si>
  <si>
    <t>02.07.2025</t>
  </si>
  <si>
    <t>03.07.2025</t>
  </si>
  <si>
    <t>04.07.2025</t>
  </si>
  <si>
    <t>05.07.2025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</si>
  <si>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</si>
  <si>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</si>
  <si>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</si>
  <si>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</si>
  <si>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</si>
  <si>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</si>
  <si>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</si>
  <si>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</si>
  <si>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</si>
  <si>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</si>
  <si>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</si>
  <si>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</si>
  <si>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</si>
  <si>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</si>
  <si>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</si>
  <si>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</si>
  <si>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</si>
  <si>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31.07.2025</t>
  </si>
  <si>
    <t>01.07.2025</t>
  </si>
  <si>
    <t>30.07.2025</t>
  </si>
  <si>
    <t>Проезд по платным участкам автомобильных дорог</t>
  </si>
  <si>
    <t>Ветеринарные услуги, СББЖ</t>
  </si>
  <si>
    <t>Услуги связи, центр "Мокрый нос"</t>
  </si>
  <si>
    <t>Транспортные услуги по перевозке груза</t>
  </si>
  <si>
    <t>Услуги сервиса Avito (пристройство животных)</t>
  </si>
  <si>
    <t>Ремонт автомобиля MERCEDES BENZ СПРИНТЕР, г/н А 518 АУ 799</t>
  </si>
  <si>
    <t>Лабораторные исследования (анализы) за июнь 2025, лаборатория Vet Union</t>
  </si>
  <si>
    <t>Пополнение лицевого счета для работы с услугами HeadHunter (вакансия сотрудник по уходу за котами)</t>
  </si>
  <si>
    <t>Оказание ветеринарных услуг, СББЖ</t>
  </si>
  <si>
    <t>Бензин, дизель для заправки автомобилей</t>
  </si>
  <si>
    <t>Утилизация биологических отходов и отходов класса "Б"</t>
  </si>
  <si>
    <t>Ветеринарные препараты (Милпразон)</t>
  </si>
  <si>
    <t>Услуги видеонаблюдения, предоставляемых сервисом ipeye.ru (просмотр, запись, трансляция)</t>
  </si>
  <si>
    <t>Расходные материалы для биохимического анализатора</t>
  </si>
  <si>
    <t>Хозяйственные товары, центр "Мокрый нос"</t>
  </si>
  <si>
    <t>Организация вывоза упаковки (паучей) из приютов</t>
  </si>
  <si>
    <t>Древесный наполнитель в приют</t>
  </si>
  <si>
    <t>Строительные материалы для стационара и ремонта помещений. Керамический гранит</t>
  </si>
  <si>
    <t>Лекарственные препараты (Урсосан)</t>
  </si>
  <si>
    <t>Медицинский расходный материал. Набор анестезиологических ветеринарных масок</t>
  </si>
  <si>
    <t>Строительные материалы (цемент, профильная труба), центр "Мокрый нос"</t>
  </si>
  <si>
    <t>Строительные материалы (труба гофрированная), центр "Мокрый нос"</t>
  </si>
  <si>
    <t>Расходные и хозяйственные товары для приютов</t>
  </si>
  <si>
    <t>Медицинские расходные материалы (халат одноразовый)</t>
  </si>
  <si>
    <t>Медицинское оборудование (насос инфузионный шприцевой)</t>
  </si>
  <si>
    <t>Ремонт автомобиля ЛАДА ЛАРГУС, г/н Е 503 ХХ 799</t>
  </si>
  <si>
    <t>Строительные материалы (клей д/плитки), центр "Мокрый нос"</t>
  </si>
  <si>
    <t>Услуги грумера</t>
  </si>
  <si>
    <t>Строительные материалы (щебень гравийный, песок), центр "Мокрый нос"</t>
  </si>
  <si>
    <t>Строительные материалы для центра "Мокрый нос"</t>
  </si>
  <si>
    <t xml:space="preserve">Сервис бронирования Easy week 23.07.2025-23.07.2026, умная забота </t>
  </si>
  <si>
    <t>Страхование автомобиля, полис ДГО для LADA LARGUS номер ТС T692TC799</t>
  </si>
  <si>
    <t>Страхование автомобиля, полис ДГО для Sollers Atlant номер ТС М541МК977</t>
  </si>
  <si>
    <t>Обязательное страхование, полис ОСАГО для Sollers Atlant номер ТС М541МК977</t>
  </si>
  <si>
    <t>Страхование автомобиля, полис КАСКО для Sollers Atlant номер ТС М541МК977</t>
  </si>
  <si>
    <t>Страхование автомобиля LADA LARGUS T 692 TC 799</t>
  </si>
  <si>
    <t>Услуги в сопровождение в GR</t>
  </si>
  <si>
    <t>Транспортные услуги по перевозке корма</t>
  </si>
  <si>
    <t>Оказание юридических услуг</t>
  </si>
  <si>
    <t>Материалы для производства мерча</t>
  </si>
  <si>
    <t>Товары для маркетплейса</t>
  </si>
  <si>
    <t>Услуги печати наклеек</t>
  </si>
  <si>
    <t>Услуги типографии</t>
  </si>
  <si>
    <t>Авансовый платеж за услуги агента по информированию граждан о деятельности фонда и привлечению к благотворительности</t>
  </si>
  <si>
    <t>Рассылка E-mail по базе владельцев "Личных кабинетов" на платформе RussiaRunning</t>
  </si>
  <si>
    <t>Настройка, ведение и оптимизация контекстной рекламы "Яндекс Директ"</t>
  </si>
  <si>
    <t>Услуги прачечной</t>
  </si>
  <si>
    <t>Услуги по проведению рекламных кампаний и привлечению доноров из сети интернет</t>
  </si>
  <si>
    <t>Услуги по изготовлению баннерных конструкций</t>
  </si>
  <si>
    <t>Услуги по организации мероприятия, фестиваль "Беги за другом"</t>
  </si>
  <si>
    <t>Услуги по размещению рекламы в интернете</t>
  </si>
  <si>
    <t>Размещение рекламно-информационных материалов в сервисе Ads.vk.com</t>
  </si>
  <si>
    <t>Изготовление стенда, фестиваль "Беги за другом"</t>
  </si>
  <si>
    <t>Изготовление бандан, фестиваль "Беги за другом"</t>
  </si>
  <si>
    <t>Футболки с логотипом, фестиваль "Беги за другом"</t>
  </si>
  <si>
    <t>Изготовление медалей, фестиваль "Беги за другом"</t>
  </si>
  <si>
    <t xml:space="preserve">Размещение рекламной информации в соц.сетях, фестиваль "Беги за другом" </t>
  </si>
  <si>
    <t>Размещение рекламы в VK, Фестиваль "Беги за другом"</t>
  </si>
  <si>
    <t>Заготовки для мастер-класса в ТЦ Оutlet Белая дача</t>
  </si>
  <si>
    <t>Размещение рекламы в ТГ, Фестиваль "Беги за другом"</t>
  </si>
  <si>
    <t>Футболки для волонтеров, Фестиваль "Беги за другом"</t>
  </si>
  <si>
    <t>Благотворительная платформа Вайлдберриз Банк  "WB PAY"</t>
  </si>
  <si>
    <t xml:space="preserve">Аренда контейнера для ТКО за период 01.06.2025-30.06.2025, центр "Мокрый нос" </t>
  </si>
  <si>
    <t>Услуги по медицинскому осмотру водителей за период 01.07.2025-31.07.2025</t>
  </si>
  <si>
    <t>Аренда земельного участка с бытовыми зданиями за период 01.01.2025-30.06.2025</t>
  </si>
  <si>
    <t>Электроэнергия за период 01.07.2025-31.07.2025</t>
  </si>
  <si>
    <t>Оплата по договору № б/н от 01.07.2021 за аренду земельного участка за апрель 2025. НДС не облагается.</t>
  </si>
  <si>
    <t xml:space="preserve">Вывоз ТКО за период 01.05.2025-31.05.2025, центр "Мокрый нос" </t>
  </si>
  <si>
    <t>Вывоз ТКО за период  01.06.2025-30.06.2025, приют "НИКА"</t>
  </si>
  <si>
    <t>Вывоз ТКО за период  01.06.2025-30.06.2025, центр "Мокрый нос"</t>
  </si>
  <si>
    <t xml:space="preserve">Аренда земельного участка за период 01.05.2025-31.05.2025 </t>
  </si>
  <si>
    <t xml:space="preserve">Услуги связи (интернет) за период 01.08.2025-31.08.2025 </t>
  </si>
  <si>
    <t>Услуги фотосъемки животных за период 01.07.2025-31.07.2025</t>
  </si>
  <si>
    <t>Погрузочно-разгрузочные работы за период 22.05.2025-23.06.2025</t>
  </si>
  <si>
    <t>Участие в ПМЭФ, г. Санкт-Петербург, командировочные расходы</t>
  </si>
  <si>
    <t>Аренда склада за период 22.07.2025-21.08.2025</t>
  </si>
  <si>
    <t>Услуги агента по инф-ию граждан о деят-ти фонда и привлечению к благотворительности за период 01.03.2025-31.03.2025</t>
  </si>
  <si>
    <t>Электроэнергия на мероприятие Пикник Афиши, 21.06.2025</t>
  </si>
  <si>
    <t>Услуги по созданию информационных и аналитических материалов об услугах, Фестиваль "Беги за другом," 02.08.25</t>
  </si>
  <si>
    <t>Сувенирная продукция (носки) для участников фестиваля "Беги за другом"</t>
  </si>
  <si>
    <t xml:space="preserve">Услуги по сопровождению рекламных кампаний на платформе Озон </t>
  </si>
  <si>
    <t>Изготовление полиграфической продукции для соц.рекламы Фестиваль "Беги за другом," 02.08.25</t>
  </si>
  <si>
    <t>Услуги по организации кампании по продаже партнерских пакетов и участия команд Фестиваль "Беги за другом," 02.08.25</t>
  </si>
  <si>
    <t>Стационар, анализы, хирургические манипуляции, рентген, собака Ксюша, клиника 101 Далматинец Химки</t>
  </si>
  <si>
    <t>Анализы, стационар , экстренная стерилизация, собака Ушастик, клиника Оригами</t>
  </si>
  <si>
    <t>Прием терапевта, анализы, исследования, собака Филифьенки, клиника CatLazaret</t>
  </si>
  <si>
    <t>Прием онколога, кошка Сиси, клиника 101 Далматинец Химки</t>
  </si>
  <si>
    <t>Прием стоматолога, кошка Муся, клиника 101 Далматинец Сходня</t>
  </si>
  <si>
    <t>Прием невролога, собака Земфира, клиника 101 Далматинец Химки</t>
  </si>
  <si>
    <t>Исследования, кот Барсюша, клиника 101 Далматинец Сходня</t>
  </si>
  <si>
    <t>Исследования, собака Крош, клиника 101 Далматинец Сходня</t>
  </si>
  <si>
    <t>УЗИ брюшной полости, собака Софет, клиника 101 Далматинец Химки</t>
  </si>
  <si>
    <t>УЗИ брюшной полости, кошка Аквелла, клиника 101 Далматинец Химки</t>
  </si>
  <si>
    <t>УЗИ брюшной полости, кошка Лира, клиника 101 Далматинец Химки</t>
  </si>
  <si>
    <t>Исследования, кошка Лира, клиника 101 Далматинец Сходня</t>
  </si>
  <si>
    <t>Прием офтальмолога, кошка Чуча, клиника 101 Далматинец Химки</t>
  </si>
  <si>
    <t>Прием кардиолога, исследования, собака Варя, клиника 101 Далматинец Сходня</t>
  </si>
  <si>
    <t>Прием хирурга, рентген, кошка Юнона, клиника 101 Далматинец Сходня</t>
  </si>
  <si>
    <t>Прием онколога, УЗИ брюшной полости, собака Бейлис, клиника 101 Далматинец Химки</t>
  </si>
  <si>
    <t>Прием стоматолога, хирургические манипуляции, рентген, собака Нюша, клиника 101 Далматинец Сходня</t>
  </si>
  <si>
    <t>Исследования, собака Айза, клиника Белый клык</t>
  </si>
  <si>
    <t>Пульт управления для ворот, центр "Мокрый нос"</t>
  </si>
  <si>
    <t>УЗИ брюшной полости, кошка Делика, клиника Оригами</t>
  </si>
  <si>
    <t>Прием стоматолога, кошка  Долька, клиника Оригами</t>
  </si>
  <si>
    <t>УЗИ брюшной полости, кошка Кисуня, клиника 101 Далматинец Химки</t>
  </si>
  <si>
    <t>УЗИ брюшной полости, кошка Варежка, клиника 101 Далматинец Химки</t>
  </si>
  <si>
    <t>Прием терапевта, анализы, кот Белыш, клиника Оригами</t>
  </si>
  <si>
    <t>Прием хирурга, рентген, кот Сметан, клиника Оригами</t>
  </si>
  <si>
    <t>Анализы, рентген, хирургические манипуляции, кошка  Долька, клиника Оригами</t>
  </si>
  <si>
    <t>Прием врача, анализы, стационар, УЗИ, кот Тигра, клиника Оригами</t>
  </si>
  <si>
    <t>Исследования, собака Варя, клиника Оригами</t>
  </si>
  <si>
    <t>Анализы, исследования, собака Варя, клиника Оригами</t>
  </si>
  <si>
    <t>Прием хирурга, рентген, исследования, собака Ксюша, клиника Оригами</t>
  </si>
  <si>
    <t>Хирургические манипуляции, собака Шакира, клиника Оригами</t>
  </si>
  <si>
    <t>Хирургические манипуляции, стационар, собака Бони, клиника Оригами</t>
  </si>
  <si>
    <t>ОРИТ, собака Филифьенки, клиника CatLazaret</t>
  </si>
  <si>
    <t>Аренда мебели для мастер-классов в ТЦ Оutlet Белая дача</t>
  </si>
  <si>
    <t>Прием дерматолога, цитология, собака Плюша, клиника 101 Далматинец Химки</t>
  </si>
  <si>
    <t>Исследования, кошка Феня, клиника Оригами</t>
  </si>
  <si>
    <t>УЗИ брюшной полости, цистоцентез, анализы, кошка Котлетка, клиника 101 Далматинец Химки</t>
  </si>
  <si>
    <t>Налог УСН, транспортный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</si>
</sst>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47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32"/>
  <sheetViews>
    <sheetView workbookViewId="0">
      <selection activeCell="A2" sqref="A2:A28"/>
    </sheetView>
  </sheetViews>
  <sheetFormatPr defaultRowHeight="13.8" x14ac:dyDescent="0.25"/>
  <cols>
    <col min="1" max="1" width="15.77734375" style="7" customWidth="1"/>
    <col min="2" max="2" width="100.77734375" style="5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6" customFormat="1" x14ac:dyDescent="0.25">
      <c r="A1" s="15" t="s">
        <v>0</v>
      </c>
      <c r="B1" s="16" t="s">
        <v>1</v>
      </c>
    </row>
    <row r="2" spans="1:2" x14ac:dyDescent="0.25">
      <c r="A2" s="7">
        <f>33779.75+1096776.84-9500</f>
        <v>1121056.5900000001</v>
      </c>
      <c r="B2" s="5" t="s">
        <v>6</v>
      </c>
    </row>
    <row r="3" spans="1:2" x14ac:dyDescent="0.25">
      <c r="A3" s="7">
        <v>650</v>
      </c>
      <c r="B3" s="5" t="s">
        <v>7</v>
      </c>
    </row>
    <row r="4" spans="1:2" x14ac:dyDescent="0.25">
      <c r="A4" s="7">
        <v>2570600.5300000007</v>
      </c>
      <c r="B4" s="5" t="s">
        <v>12</v>
      </c>
    </row>
    <row r="5" spans="1:2" x14ac:dyDescent="0.25">
      <c r="A5" s="7">
        <v>274603.30999999994</v>
      </c>
      <c r="B5" s="5" t="s">
        <v>8</v>
      </c>
    </row>
    <row r="6" spans="1:2" x14ac:dyDescent="0.25">
      <c r="A6" s="7">
        <v>1923677</v>
      </c>
      <c r="B6" s="5" t="s">
        <v>41</v>
      </c>
    </row>
    <row r="7" spans="1:2" x14ac:dyDescent="0.25">
      <c r="A7" s="7">
        <v>14500</v>
      </c>
      <c r="B7" s="5" t="s">
        <v>37</v>
      </c>
    </row>
    <row r="8" spans="1:2" x14ac:dyDescent="0.25">
      <c r="A8" s="7">
        <v>12315.089999999997</v>
      </c>
      <c r="B8" s="5" t="s">
        <v>13</v>
      </c>
    </row>
    <row r="9" spans="1:2" x14ac:dyDescent="0.25">
      <c r="A9" s="7">
        <v>20150</v>
      </c>
      <c r="B9" s="5" t="s">
        <v>23</v>
      </c>
    </row>
    <row r="10" spans="1:2" x14ac:dyDescent="0.25">
      <c r="A10" s="7">
        <v>244849.38</v>
      </c>
      <c r="B10" s="5" t="s">
        <v>26</v>
      </c>
    </row>
    <row r="11" spans="1:2" ht="13.2" customHeight="1" x14ac:dyDescent="0.25">
      <c r="A11" s="7">
        <f>98175+1292+343000+3900+12500+10000+740242+240000</f>
        <v>1449109</v>
      </c>
      <c r="B11" s="5" t="s">
        <v>9</v>
      </c>
    </row>
    <row r="12" spans="1:2" x14ac:dyDescent="0.25">
      <c r="A12" s="7">
        <v>480622</v>
      </c>
      <c r="B12" s="5" t="s">
        <v>10</v>
      </c>
    </row>
    <row r="13" spans="1:2" x14ac:dyDescent="0.25">
      <c r="A13" s="7">
        <v>2.97</v>
      </c>
      <c r="B13" s="5" t="s">
        <v>129</v>
      </c>
    </row>
    <row r="14" spans="1:2" x14ac:dyDescent="0.25">
      <c r="A14" s="7">
        <v>26462</v>
      </c>
      <c r="B14" s="5" t="s">
        <v>14</v>
      </c>
    </row>
    <row r="15" spans="1:2" x14ac:dyDescent="0.25">
      <c r="A15" s="7">
        <v>2547861.23</v>
      </c>
      <c r="B15" s="5" t="s">
        <v>11</v>
      </c>
    </row>
    <row r="16" spans="1:2" x14ac:dyDescent="0.25">
      <c r="A16" s="7">
        <v>126179</v>
      </c>
      <c r="B16" s="5" t="s">
        <v>15</v>
      </c>
    </row>
    <row r="17" spans="1:2" x14ac:dyDescent="0.25">
      <c r="A17" s="7">
        <v>31662</v>
      </c>
      <c r="B17" s="5" t="s">
        <v>39</v>
      </c>
    </row>
    <row r="18" spans="1:2" x14ac:dyDescent="0.25">
      <c r="A18" s="7">
        <v>40000</v>
      </c>
      <c r="B18" s="5" t="s">
        <v>33</v>
      </c>
    </row>
    <row r="19" spans="1:2" x14ac:dyDescent="0.25">
      <c r="A19" s="7">
        <v>2473.5</v>
      </c>
      <c r="B19" s="5" t="s">
        <v>38</v>
      </c>
    </row>
    <row r="20" spans="1:2" x14ac:dyDescent="0.25">
      <c r="A20" s="7">
        <v>41037.5</v>
      </c>
      <c r="B20" s="5" t="s">
        <v>16</v>
      </c>
    </row>
    <row r="21" spans="1:2" x14ac:dyDescent="0.25">
      <c r="A21" s="7">
        <v>432918.58999999997</v>
      </c>
      <c r="B21" s="5" t="s">
        <v>34</v>
      </c>
    </row>
    <row r="22" spans="1:2" x14ac:dyDescent="0.25">
      <c r="A22" s="7">
        <v>57910</v>
      </c>
      <c r="B22" s="31" t="s">
        <v>32</v>
      </c>
    </row>
    <row r="23" spans="1:2" x14ac:dyDescent="0.25">
      <c r="A23" s="7">
        <v>11451</v>
      </c>
      <c r="B23" s="31" t="s">
        <v>35</v>
      </c>
    </row>
    <row r="24" spans="1:2" x14ac:dyDescent="0.25">
      <c r="A24" s="7">
        <v>2999457.3200000003</v>
      </c>
      <c r="B24" s="31" t="s">
        <v>40</v>
      </c>
    </row>
    <row r="25" spans="1:2" x14ac:dyDescent="0.25">
      <c r="A25" s="7">
        <v>8798363</v>
      </c>
      <c r="B25" s="31" t="s">
        <v>42</v>
      </c>
    </row>
    <row r="26" spans="1:2" x14ac:dyDescent="0.25">
      <c r="A26" s="7">
        <v>7432.25</v>
      </c>
      <c r="B26" s="31" t="s">
        <v>43</v>
      </c>
    </row>
    <row r="27" spans="1:2" ht="11.4" customHeight="1" x14ac:dyDescent="0.25">
      <c r="A27" s="7">
        <f>555000+4500</f>
        <v>559500</v>
      </c>
      <c r="B27" s="5" t="s">
        <v>36</v>
      </c>
    </row>
    <row r="28" spans="1:2" x14ac:dyDescent="0.25">
      <c r="A28" s="7">
        <v>454232.88</v>
      </c>
      <c r="B28" s="5" t="s">
        <v>17</v>
      </c>
    </row>
    <row r="29" spans="1:2" x14ac:dyDescent="0.25">
      <c r="A29" s="17">
        <f>SUM(A2:A28)</f>
        <v>24249076.140000001</v>
      </c>
      <c r="B29" s="16" t="s">
        <v>4</v>
      </c>
    </row>
    <row r="32" spans="1:2" x14ac:dyDescent="0.25">
      <c r="B32" s="3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C159"/>
  <sheetViews>
    <sheetView tabSelected="1" topLeftCell="B130" workbookViewId="0">
      <selection activeCell="B145" sqref="B145"/>
    </sheetView>
  </sheetViews>
  <sheetFormatPr defaultColWidth="9.109375" defaultRowHeight="13.8" x14ac:dyDescent="0.25"/>
  <cols>
    <col min="1" max="1" width="15.77734375" style="6" customWidth="1"/>
    <col min="2" max="2" width="15.77734375" style="7" customWidth="1"/>
    <col min="3" max="3" width="115.77734375" style="1" customWidth="1"/>
    <col min="4" max="16384" width="9.109375" style="1"/>
  </cols>
  <sheetData>
    <row r="1" spans="1:3" x14ac:dyDescent="0.25">
      <c r="A1" s="27" t="s">
        <v>20</v>
      </c>
      <c r="B1" s="25"/>
      <c r="C1" s="22"/>
    </row>
    <row r="2" spans="1:3" s="4" customFormat="1" ht="53.4" customHeight="1" x14ac:dyDescent="0.25">
      <c r="A2" s="42" t="s">
        <v>22</v>
      </c>
      <c r="B2" s="43"/>
      <c r="C2" s="43"/>
    </row>
    <row r="3" spans="1:3" s="30" customFormat="1" ht="13.8" customHeight="1" x14ac:dyDescent="0.25">
      <c r="A3" s="36" t="s">
        <v>44</v>
      </c>
      <c r="B3" s="37">
        <v>2888.8</v>
      </c>
      <c r="C3" s="30" t="s">
        <v>130</v>
      </c>
    </row>
    <row r="4" spans="1:3" s="30" customFormat="1" ht="13.8" customHeight="1" x14ac:dyDescent="0.25">
      <c r="A4" s="36" t="s">
        <v>44</v>
      </c>
      <c r="B4" s="37">
        <f>3000+689+493</f>
        <v>4182</v>
      </c>
      <c r="C4" s="39" t="s">
        <v>68</v>
      </c>
    </row>
    <row r="5" spans="1:3" s="30" customFormat="1" ht="13.8" customHeight="1" x14ac:dyDescent="0.25">
      <c r="A5" s="36" t="s">
        <v>44</v>
      </c>
      <c r="B5" s="37">
        <v>10000</v>
      </c>
      <c r="C5" s="39" t="s">
        <v>131</v>
      </c>
    </row>
    <row r="6" spans="1:3" s="30" customFormat="1" ht="13.8" customHeight="1" x14ac:dyDescent="0.25">
      <c r="A6" s="36" t="s">
        <v>45</v>
      </c>
      <c r="B6" s="37">
        <v>6840</v>
      </c>
      <c r="C6" s="40" t="s">
        <v>100</v>
      </c>
    </row>
    <row r="7" spans="1:3" s="30" customFormat="1" ht="13.8" customHeight="1" x14ac:dyDescent="0.25">
      <c r="A7" s="36" t="s">
        <v>45</v>
      </c>
      <c r="B7" s="7">
        <v>33803.49</v>
      </c>
      <c r="C7" s="3" t="s">
        <v>101</v>
      </c>
    </row>
    <row r="8" spans="1:3" s="30" customFormat="1" ht="13.8" customHeight="1" x14ac:dyDescent="0.25">
      <c r="A8" s="36" t="s">
        <v>45</v>
      </c>
      <c r="B8" s="7">
        <v>328860</v>
      </c>
      <c r="C8" s="3" t="s">
        <v>132</v>
      </c>
    </row>
    <row r="9" spans="1:3" s="30" customFormat="1" ht="13.8" customHeight="1" x14ac:dyDescent="0.25">
      <c r="A9" s="36" t="s">
        <v>46</v>
      </c>
      <c r="B9" s="37">
        <v>1361</v>
      </c>
      <c r="C9" s="30" t="s">
        <v>69</v>
      </c>
    </row>
    <row r="10" spans="1:3" s="30" customFormat="1" ht="13.8" customHeight="1" x14ac:dyDescent="0.25">
      <c r="A10" s="38" t="s">
        <v>46</v>
      </c>
      <c r="B10" s="37">
        <v>8400</v>
      </c>
      <c r="C10" s="30" t="s">
        <v>70</v>
      </c>
    </row>
    <row r="11" spans="1:3" s="30" customFormat="1" ht="13.8" customHeight="1" x14ac:dyDescent="0.25">
      <c r="A11" s="38" t="s">
        <v>47</v>
      </c>
      <c r="B11" s="37">
        <f>8610.79+1850+2800+1865+600+850+8500+4150+600+1600</f>
        <v>31425.79</v>
      </c>
      <c r="C11" s="30" t="s">
        <v>90</v>
      </c>
    </row>
    <row r="12" spans="1:3" s="30" customFormat="1" ht="13.8" customHeight="1" x14ac:dyDescent="0.25">
      <c r="A12" s="38" t="s">
        <v>48</v>
      </c>
      <c r="B12" s="37">
        <v>4543.38</v>
      </c>
      <c r="C12" s="30" t="s">
        <v>71</v>
      </c>
    </row>
    <row r="13" spans="1:3" s="30" customFormat="1" ht="13.8" customHeight="1" x14ac:dyDescent="0.25">
      <c r="A13" s="38" t="s">
        <v>48</v>
      </c>
      <c r="B13" s="37">
        <f>10000+20000</f>
        <v>30000</v>
      </c>
      <c r="C13" s="30" t="s">
        <v>72</v>
      </c>
    </row>
    <row r="14" spans="1:3" s="30" customFormat="1" ht="13.8" customHeight="1" x14ac:dyDescent="0.25">
      <c r="A14" s="38" t="s">
        <v>48</v>
      </c>
      <c r="B14" s="37">
        <v>28100</v>
      </c>
      <c r="C14" s="30" t="s">
        <v>73</v>
      </c>
    </row>
    <row r="15" spans="1:3" s="30" customFormat="1" ht="13.8" customHeight="1" x14ac:dyDescent="0.25">
      <c r="A15" s="38" t="s">
        <v>48</v>
      </c>
      <c r="B15" s="37">
        <f>28239.89+37652.79</f>
        <v>65892.679999999993</v>
      </c>
      <c r="C15" s="30" t="s">
        <v>133</v>
      </c>
    </row>
    <row r="16" spans="1:3" s="30" customFormat="1" ht="13.8" customHeight="1" x14ac:dyDescent="0.25">
      <c r="A16" s="38" t="s">
        <v>48</v>
      </c>
      <c r="B16" s="37">
        <v>65717</v>
      </c>
      <c r="C16" s="30" t="s">
        <v>151</v>
      </c>
    </row>
    <row r="17" spans="1:3" s="30" customFormat="1" ht="13.8" customHeight="1" x14ac:dyDescent="0.25">
      <c r="A17" s="38" t="s">
        <v>48</v>
      </c>
      <c r="B17" s="37">
        <v>84397.5</v>
      </c>
      <c r="C17" s="30" t="s">
        <v>152</v>
      </c>
    </row>
    <row r="18" spans="1:3" s="30" customFormat="1" ht="13.8" customHeight="1" x14ac:dyDescent="0.25">
      <c r="A18" s="38" t="s">
        <v>48</v>
      </c>
      <c r="B18" s="37">
        <v>167518</v>
      </c>
      <c r="C18" s="30" t="s">
        <v>153</v>
      </c>
    </row>
    <row r="19" spans="1:3" s="30" customFormat="1" ht="13.8" customHeight="1" x14ac:dyDescent="0.25">
      <c r="A19" s="38" t="s">
        <v>48</v>
      </c>
      <c r="B19" s="37">
        <v>170110</v>
      </c>
      <c r="C19" s="30" t="s">
        <v>74</v>
      </c>
    </row>
    <row r="20" spans="1:3" s="30" customFormat="1" ht="13.8" customHeight="1" x14ac:dyDescent="0.25">
      <c r="A20" s="38" t="s">
        <v>49</v>
      </c>
      <c r="B20" s="37">
        <v>8307</v>
      </c>
      <c r="C20" s="30" t="s">
        <v>75</v>
      </c>
    </row>
    <row r="21" spans="1:3" s="30" customFormat="1" ht="13.8" customHeight="1" x14ac:dyDescent="0.25">
      <c r="A21" s="38" t="s">
        <v>49</v>
      </c>
      <c r="B21" s="37">
        <v>75038</v>
      </c>
      <c r="C21" s="30" t="s">
        <v>134</v>
      </c>
    </row>
    <row r="22" spans="1:3" s="30" customFormat="1" ht="13.8" customHeight="1" x14ac:dyDescent="0.25">
      <c r="A22" s="38" t="s">
        <v>49</v>
      </c>
      <c r="B22" s="37">
        <v>82181.399999999994</v>
      </c>
      <c r="C22" s="30" t="s">
        <v>102</v>
      </c>
    </row>
    <row r="23" spans="1:3" s="30" customFormat="1" ht="13.8" customHeight="1" x14ac:dyDescent="0.25">
      <c r="A23" s="38" t="s">
        <v>50</v>
      </c>
      <c r="B23" s="37">
        <v>2790</v>
      </c>
      <c r="C23" s="30" t="s">
        <v>154</v>
      </c>
    </row>
    <row r="24" spans="1:3" s="30" customFormat="1" ht="13.8" customHeight="1" x14ac:dyDescent="0.25">
      <c r="A24" s="38" t="s">
        <v>50</v>
      </c>
      <c r="B24" s="37">
        <v>2790</v>
      </c>
      <c r="C24" s="30" t="s">
        <v>155</v>
      </c>
    </row>
    <row r="25" spans="1:3" s="30" customFormat="1" ht="13.8" customHeight="1" x14ac:dyDescent="0.25">
      <c r="A25" s="38" t="s">
        <v>50</v>
      </c>
      <c r="B25" s="37">
        <v>3132</v>
      </c>
      <c r="C25" s="30" t="s">
        <v>156</v>
      </c>
    </row>
    <row r="26" spans="1:3" s="30" customFormat="1" ht="13.8" customHeight="1" x14ac:dyDescent="0.25">
      <c r="A26" s="38" t="s">
        <v>50</v>
      </c>
      <c r="B26" s="37">
        <v>3200</v>
      </c>
      <c r="C26" s="30" t="s">
        <v>157</v>
      </c>
    </row>
    <row r="27" spans="1:3" s="30" customFormat="1" ht="13.8" customHeight="1" x14ac:dyDescent="0.25">
      <c r="A27" s="38" t="s">
        <v>50</v>
      </c>
      <c r="B27" s="37">
        <v>3200</v>
      </c>
      <c r="C27" s="30" t="s">
        <v>158</v>
      </c>
    </row>
    <row r="28" spans="1:3" s="30" customFormat="1" ht="13.8" customHeight="1" x14ac:dyDescent="0.25">
      <c r="A28" s="38" t="s">
        <v>50</v>
      </c>
      <c r="B28" s="37">
        <v>3630</v>
      </c>
      <c r="C28" s="30" t="s">
        <v>159</v>
      </c>
    </row>
    <row r="29" spans="1:3" s="30" customFormat="1" ht="13.8" customHeight="1" x14ac:dyDescent="0.25">
      <c r="A29" s="38" t="s">
        <v>50</v>
      </c>
      <c r="B29" s="37">
        <v>3630</v>
      </c>
      <c r="C29" s="30" t="s">
        <v>160</v>
      </c>
    </row>
    <row r="30" spans="1:3" s="30" customFormat="1" ht="13.8" customHeight="1" x14ac:dyDescent="0.25">
      <c r="A30" s="38" t="s">
        <v>50</v>
      </c>
      <c r="B30" s="37">
        <v>3630</v>
      </c>
      <c r="C30" s="30" t="s">
        <v>161</v>
      </c>
    </row>
    <row r="31" spans="1:3" s="30" customFormat="1" ht="13.8" customHeight="1" x14ac:dyDescent="0.25">
      <c r="A31" s="38" t="s">
        <v>50</v>
      </c>
      <c r="B31" s="37">
        <v>3672</v>
      </c>
      <c r="C31" s="30" t="s">
        <v>162</v>
      </c>
    </row>
    <row r="32" spans="1:3" s="30" customFormat="1" ht="13.8" customHeight="1" x14ac:dyDescent="0.25">
      <c r="A32" s="38" t="s">
        <v>50</v>
      </c>
      <c r="B32" s="37">
        <v>3762</v>
      </c>
      <c r="C32" s="30" t="s">
        <v>163</v>
      </c>
    </row>
    <row r="33" spans="1:3" s="30" customFormat="1" ht="13.8" customHeight="1" x14ac:dyDescent="0.25">
      <c r="A33" s="38" t="s">
        <v>50</v>
      </c>
      <c r="B33" s="37">
        <v>5745</v>
      </c>
      <c r="C33" s="30" t="s">
        <v>164</v>
      </c>
    </row>
    <row r="34" spans="1:3" s="30" customFormat="1" ht="13.8" customHeight="1" x14ac:dyDescent="0.25">
      <c r="A34" s="38" t="s">
        <v>50</v>
      </c>
      <c r="B34" s="37">
        <v>5770</v>
      </c>
      <c r="C34" s="30" t="s">
        <v>165</v>
      </c>
    </row>
    <row r="35" spans="1:3" s="30" customFormat="1" ht="13.8" customHeight="1" x14ac:dyDescent="0.25">
      <c r="A35" s="38" t="s">
        <v>50</v>
      </c>
      <c r="B35" s="37">
        <v>6762</v>
      </c>
      <c r="C35" s="30" t="s">
        <v>166</v>
      </c>
    </row>
    <row r="36" spans="1:3" s="30" customFormat="1" ht="13.8" customHeight="1" x14ac:dyDescent="0.25">
      <c r="A36" s="38" t="s">
        <v>50</v>
      </c>
      <c r="B36" s="37">
        <v>12009</v>
      </c>
      <c r="C36" s="30" t="s">
        <v>167</v>
      </c>
    </row>
    <row r="37" spans="1:3" s="30" customFormat="1" ht="13.8" customHeight="1" x14ac:dyDescent="0.25">
      <c r="A37" s="38" t="s">
        <v>50</v>
      </c>
      <c r="B37" s="37">
        <f>14014+8794+1560</f>
        <v>24368</v>
      </c>
      <c r="C37" s="30" t="s">
        <v>76</v>
      </c>
    </row>
    <row r="38" spans="1:3" s="30" customFormat="1" ht="13.8" customHeight="1" x14ac:dyDescent="0.25">
      <c r="A38" s="38" t="s">
        <v>50</v>
      </c>
      <c r="B38" s="37">
        <v>44415.360000000001</v>
      </c>
      <c r="C38" s="30" t="s">
        <v>135</v>
      </c>
    </row>
    <row r="39" spans="1:3" s="30" customFormat="1" ht="13.8" customHeight="1" x14ac:dyDescent="0.25">
      <c r="A39" s="38" t="s">
        <v>51</v>
      </c>
      <c r="B39" s="37">
        <v>4157</v>
      </c>
      <c r="C39" s="30" t="s">
        <v>78</v>
      </c>
    </row>
    <row r="40" spans="1:3" s="30" customFormat="1" ht="13.8" customHeight="1" x14ac:dyDescent="0.25">
      <c r="A40" s="38" t="s">
        <v>51</v>
      </c>
      <c r="B40" s="37">
        <f>30000+30000</f>
        <v>60000</v>
      </c>
      <c r="C40" s="30" t="s">
        <v>77</v>
      </c>
    </row>
    <row r="41" spans="1:3" s="30" customFormat="1" ht="13.8" customHeight="1" x14ac:dyDescent="0.25">
      <c r="A41" s="38" t="s">
        <v>52</v>
      </c>
      <c r="B41" s="37">
        <v>13542.88</v>
      </c>
      <c r="C41" s="30" t="s">
        <v>136</v>
      </c>
    </row>
    <row r="42" spans="1:3" s="30" customFormat="1" ht="13.8" customHeight="1" x14ac:dyDescent="0.25">
      <c r="A42" s="38" t="s">
        <v>52</v>
      </c>
      <c r="B42" s="37">
        <v>17766.14</v>
      </c>
      <c r="C42" s="30" t="s">
        <v>137</v>
      </c>
    </row>
    <row r="43" spans="1:3" s="30" customFormat="1" ht="13.8" customHeight="1" x14ac:dyDescent="0.25">
      <c r="A43" s="38" t="s">
        <v>52</v>
      </c>
      <c r="B43" s="37">
        <v>21357</v>
      </c>
      <c r="C43" s="30" t="s">
        <v>168</v>
      </c>
    </row>
    <row r="44" spans="1:3" s="30" customFormat="1" ht="13.8" customHeight="1" x14ac:dyDescent="0.25">
      <c r="A44" s="38" t="s">
        <v>53</v>
      </c>
      <c r="B44" s="37">
        <f>28157.84+46126.56</f>
        <v>74284.399999999994</v>
      </c>
      <c r="C44" s="30" t="s">
        <v>79</v>
      </c>
    </row>
    <row r="45" spans="1:3" s="3" customFormat="1" x14ac:dyDescent="0.25">
      <c r="A45" s="38" t="s">
        <v>54</v>
      </c>
      <c r="B45" s="37">
        <v>8055.6</v>
      </c>
      <c r="C45" s="30" t="s">
        <v>80</v>
      </c>
    </row>
    <row r="46" spans="1:3" s="3" customFormat="1" x14ac:dyDescent="0.25">
      <c r="A46" s="38" t="s">
        <v>55</v>
      </c>
      <c r="B46" s="37">
        <v>5399.88</v>
      </c>
      <c r="C46" s="30" t="s">
        <v>82</v>
      </c>
    </row>
    <row r="47" spans="1:3" s="3" customFormat="1" x14ac:dyDescent="0.25">
      <c r="A47" s="38" t="s">
        <v>55</v>
      </c>
      <c r="B47" s="37">
        <v>10400</v>
      </c>
      <c r="C47" s="30" t="s">
        <v>83</v>
      </c>
    </row>
    <row r="48" spans="1:3" s="3" customFormat="1" x14ac:dyDescent="0.25">
      <c r="A48" s="38" t="s">
        <v>55</v>
      </c>
      <c r="B48" s="37">
        <v>32900</v>
      </c>
      <c r="C48" s="30" t="s">
        <v>84</v>
      </c>
    </row>
    <row r="49" spans="1:3" s="3" customFormat="1" x14ac:dyDescent="0.25">
      <c r="A49" s="38" t="s">
        <v>55</v>
      </c>
      <c r="B49" s="37">
        <v>49637.67</v>
      </c>
      <c r="C49" s="30" t="s">
        <v>85</v>
      </c>
    </row>
    <row r="50" spans="1:3" s="3" customFormat="1" x14ac:dyDescent="0.25">
      <c r="A50" s="38" t="s">
        <v>56</v>
      </c>
      <c r="B50" s="37">
        <v>2615</v>
      </c>
      <c r="C50" s="30" t="s">
        <v>86</v>
      </c>
    </row>
    <row r="51" spans="1:3" s="3" customFormat="1" x14ac:dyDescent="0.25">
      <c r="A51" s="38" t="s">
        <v>56</v>
      </c>
      <c r="B51" s="37">
        <v>13000</v>
      </c>
      <c r="C51" s="30" t="s">
        <v>87</v>
      </c>
    </row>
    <row r="52" spans="1:3" s="3" customFormat="1" x14ac:dyDescent="0.25">
      <c r="A52" s="38" t="s">
        <v>56</v>
      </c>
      <c r="B52" s="37">
        <v>40500</v>
      </c>
      <c r="C52" s="30" t="s">
        <v>169</v>
      </c>
    </row>
    <row r="53" spans="1:3" s="3" customFormat="1" x14ac:dyDescent="0.25">
      <c r="A53" s="38" t="s">
        <v>56</v>
      </c>
      <c r="B53" s="37">
        <v>100500</v>
      </c>
      <c r="C53" s="30" t="s">
        <v>88</v>
      </c>
    </row>
    <row r="54" spans="1:3" s="3" customFormat="1" x14ac:dyDescent="0.25">
      <c r="A54" s="38" t="s">
        <v>56</v>
      </c>
      <c r="B54" s="37">
        <v>164423.20000000001</v>
      </c>
      <c r="C54" s="30" t="s">
        <v>89</v>
      </c>
    </row>
    <row r="55" spans="1:3" s="3" customFormat="1" x14ac:dyDescent="0.25">
      <c r="A55" s="38" t="s">
        <v>57</v>
      </c>
      <c r="B55" s="37">
        <v>3660</v>
      </c>
      <c r="C55" s="30" t="s">
        <v>91</v>
      </c>
    </row>
    <row r="56" spans="1:3" s="3" customFormat="1" x14ac:dyDescent="0.25">
      <c r="A56" s="38" t="s">
        <v>57</v>
      </c>
      <c r="B56" s="37">
        <v>75000</v>
      </c>
      <c r="C56" s="30" t="s">
        <v>92</v>
      </c>
    </row>
    <row r="57" spans="1:3" s="3" customFormat="1" x14ac:dyDescent="0.25">
      <c r="A57" s="38" t="s">
        <v>58</v>
      </c>
      <c r="B57" s="37">
        <v>3315</v>
      </c>
      <c r="C57" s="30" t="s">
        <v>170</v>
      </c>
    </row>
    <row r="58" spans="1:3" s="3" customFormat="1" x14ac:dyDescent="0.25">
      <c r="A58" s="38" t="s">
        <v>58</v>
      </c>
      <c r="B58" s="37">
        <v>3400</v>
      </c>
      <c r="C58" s="30" t="s">
        <v>171</v>
      </c>
    </row>
    <row r="59" spans="1:3" s="3" customFormat="1" x14ac:dyDescent="0.25">
      <c r="A59" s="38" t="s">
        <v>58</v>
      </c>
      <c r="B59" s="37">
        <v>3630</v>
      </c>
      <c r="C59" s="30" t="s">
        <v>172</v>
      </c>
    </row>
    <row r="60" spans="1:3" s="3" customFormat="1" x14ac:dyDescent="0.25">
      <c r="A60" s="38" t="s">
        <v>58</v>
      </c>
      <c r="B60" s="37">
        <v>3630</v>
      </c>
      <c r="C60" s="30" t="s">
        <v>173</v>
      </c>
    </row>
    <row r="61" spans="1:3" s="3" customFormat="1" x14ac:dyDescent="0.25">
      <c r="A61" s="38" t="s">
        <v>58</v>
      </c>
      <c r="B61" s="37">
        <v>4845</v>
      </c>
      <c r="C61" s="30" t="s">
        <v>175</v>
      </c>
    </row>
    <row r="62" spans="1:3" s="3" customFormat="1" x14ac:dyDescent="0.25">
      <c r="A62" s="38" t="s">
        <v>58</v>
      </c>
      <c r="B62" s="37">
        <v>5822.5</v>
      </c>
      <c r="C62" s="30" t="s">
        <v>174</v>
      </c>
    </row>
    <row r="63" spans="1:3" s="3" customFormat="1" x14ac:dyDescent="0.25">
      <c r="A63" s="38" t="s">
        <v>58</v>
      </c>
      <c r="B63" s="37">
        <v>18800</v>
      </c>
      <c r="C63" s="30" t="s">
        <v>93</v>
      </c>
    </row>
    <row r="64" spans="1:3" s="3" customFormat="1" x14ac:dyDescent="0.25">
      <c r="A64" s="38" t="s">
        <v>58</v>
      </c>
      <c r="B64" s="37">
        <v>19805</v>
      </c>
      <c r="C64" s="30" t="s">
        <v>176</v>
      </c>
    </row>
    <row r="65" spans="1:3" s="3" customFormat="1" x14ac:dyDescent="0.25">
      <c r="A65" s="38" t="s">
        <v>58</v>
      </c>
      <c r="B65" s="37">
        <v>42555</v>
      </c>
      <c r="C65" s="30" t="s">
        <v>177</v>
      </c>
    </row>
    <row r="66" spans="1:3" s="3" customFormat="1" x14ac:dyDescent="0.25">
      <c r="A66" s="38" t="s">
        <v>59</v>
      </c>
      <c r="B66" s="37">
        <v>3400</v>
      </c>
      <c r="C66" s="30" t="s">
        <v>178</v>
      </c>
    </row>
    <row r="67" spans="1:3" s="3" customFormat="1" x14ac:dyDescent="0.25">
      <c r="A67" s="38" t="s">
        <v>59</v>
      </c>
      <c r="B67" s="37">
        <v>17717.5</v>
      </c>
      <c r="C67" s="30" t="s">
        <v>179</v>
      </c>
    </row>
    <row r="68" spans="1:3" s="3" customFormat="1" x14ac:dyDescent="0.25">
      <c r="A68" s="38" t="s">
        <v>59</v>
      </c>
      <c r="B68" s="37">
        <v>25935</v>
      </c>
      <c r="C68" s="30" t="s">
        <v>180</v>
      </c>
    </row>
    <row r="69" spans="1:3" s="3" customFormat="1" x14ac:dyDescent="0.25">
      <c r="A69" s="38" t="s">
        <v>59</v>
      </c>
      <c r="B69" s="37">
        <v>34595</v>
      </c>
      <c r="C69" s="30" t="s">
        <v>181</v>
      </c>
    </row>
    <row r="70" spans="1:3" s="3" customFormat="1" x14ac:dyDescent="0.25">
      <c r="A70" s="38" t="s">
        <v>59</v>
      </c>
      <c r="B70" s="37">
        <v>70070</v>
      </c>
      <c r="C70" s="30" t="s">
        <v>182</v>
      </c>
    </row>
    <row r="71" spans="1:3" s="3" customFormat="1" x14ac:dyDescent="0.25">
      <c r="A71" s="38" t="s">
        <v>59</v>
      </c>
      <c r="B71" s="37">
        <v>150875</v>
      </c>
      <c r="C71" s="30" t="s">
        <v>183</v>
      </c>
    </row>
    <row r="72" spans="1:3" s="3" customFormat="1" x14ac:dyDescent="0.25">
      <c r="A72" s="38" t="s">
        <v>60</v>
      </c>
      <c r="B72" s="37">
        <v>27460</v>
      </c>
      <c r="C72" s="30" t="s">
        <v>94</v>
      </c>
    </row>
    <row r="73" spans="1:3" s="3" customFormat="1" x14ac:dyDescent="0.25">
      <c r="A73" s="38" t="s">
        <v>61</v>
      </c>
      <c r="B73" s="37">
        <v>20880</v>
      </c>
      <c r="C73" s="30" t="s">
        <v>95</v>
      </c>
    </row>
    <row r="74" spans="1:3" s="3" customFormat="1" x14ac:dyDescent="0.25">
      <c r="A74" s="38" t="s">
        <v>61</v>
      </c>
      <c r="B74" s="37">
        <v>64850</v>
      </c>
      <c r="C74" s="30" t="s">
        <v>96</v>
      </c>
    </row>
    <row r="75" spans="1:3" s="3" customFormat="1" x14ac:dyDescent="0.25">
      <c r="A75" s="38" t="s">
        <v>62</v>
      </c>
      <c r="B75" s="37">
        <v>150075</v>
      </c>
      <c r="C75" s="30" t="s">
        <v>138</v>
      </c>
    </row>
    <row r="76" spans="1:3" s="3" customFormat="1" x14ac:dyDescent="0.25">
      <c r="A76" s="38" t="s">
        <v>62</v>
      </c>
      <c r="B76" s="37">
        <v>144500</v>
      </c>
      <c r="C76" s="30" t="s">
        <v>81</v>
      </c>
    </row>
    <row r="77" spans="1:3" s="3" customFormat="1" x14ac:dyDescent="0.25">
      <c r="A77" s="38" t="s">
        <v>63</v>
      </c>
      <c r="B77" s="37">
        <v>5700</v>
      </c>
      <c r="C77" s="30" t="s">
        <v>99</v>
      </c>
    </row>
    <row r="78" spans="1:3" s="3" customFormat="1" x14ac:dyDescent="0.25">
      <c r="A78" s="38" t="s">
        <v>63</v>
      </c>
      <c r="B78" s="37">
        <f>11026+7800</f>
        <v>18826</v>
      </c>
      <c r="C78" s="30" t="s">
        <v>97</v>
      </c>
    </row>
    <row r="79" spans="1:3" s="3" customFormat="1" x14ac:dyDescent="0.25">
      <c r="A79" s="38" t="s">
        <v>63</v>
      </c>
      <c r="B79" s="37">
        <v>11839.02</v>
      </c>
      <c r="C79" s="30" t="s">
        <v>98</v>
      </c>
    </row>
    <row r="80" spans="1:3" s="3" customFormat="1" x14ac:dyDescent="0.25">
      <c r="A80" s="38" t="s">
        <v>63</v>
      </c>
      <c r="B80" s="37">
        <v>28738.1</v>
      </c>
      <c r="C80" s="30" t="s">
        <v>103</v>
      </c>
    </row>
    <row r="81" spans="1:3" s="3" customFormat="1" x14ac:dyDescent="0.25">
      <c r="A81" s="38" t="s">
        <v>64</v>
      </c>
      <c r="B81" s="37">
        <v>4240</v>
      </c>
      <c r="C81" s="30" t="s">
        <v>185</v>
      </c>
    </row>
    <row r="82" spans="1:3" s="3" customFormat="1" x14ac:dyDescent="0.25">
      <c r="A82" s="38" t="s">
        <v>64</v>
      </c>
      <c r="B82" s="37">
        <v>4256</v>
      </c>
      <c r="C82" s="30" t="s">
        <v>139</v>
      </c>
    </row>
    <row r="83" spans="1:3" s="3" customFormat="1" x14ac:dyDescent="0.25">
      <c r="A83" s="38" t="s">
        <v>64</v>
      </c>
      <c r="B83" s="37">
        <v>4845</v>
      </c>
      <c r="C83" s="30" t="s">
        <v>186</v>
      </c>
    </row>
    <row r="84" spans="1:3" s="3" customFormat="1" x14ac:dyDescent="0.25">
      <c r="A84" s="38" t="s">
        <v>64</v>
      </c>
      <c r="B84" s="37">
        <v>7940</v>
      </c>
      <c r="C84" s="30" t="s">
        <v>187</v>
      </c>
    </row>
    <row r="85" spans="1:3" s="3" customFormat="1" x14ac:dyDescent="0.25">
      <c r="A85" s="38" t="s">
        <v>65</v>
      </c>
      <c r="B85" s="37">
        <v>60000</v>
      </c>
      <c r="C85" s="30" t="s">
        <v>140</v>
      </c>
    </row>
    <row r="86" spans="1:3" x14ac:dyDescent="0.25">
      <c r="A86" s="32"/>
      <c r="B86" s="33">
        <f>2958960.49</f>
        <v>2958960.49</v>
      </c>
      <c r="C86" s="33" t="s">
        <v>27</v>
      </c>
    </row>
    <row r="87" spans="1:3" s="3" customFormat="1" x14ac:dyDescent="0.3">
      <c r="A87" s="32"/>
      <c r="B87" s="33">
        <f>5917.95+226705.01</f>
        <v>232622.96000000002</v>
      </c>
      <c r="C87" s="33" t="s">
        <v>28</v>
      </c>
    </row>
    <row r="88" spans="1:3" s="3" customFormat="1" x14ac:dyDescent="0.3">
      <c r="A88" s="8" t="s">
        <v>2</v>
      </c>
      <c r="B88" s="9">
        <f>SUM(B3:B87)</f>
        <v>6193397.7399999993</v>
      </c>
      <c r="C88" s="10"/>
    </row>
    <row r="89" spans="1:3" ht="15" customHeight="1" x14ac:dyDescent="0.25">
      <c r="A89" s="29" t="s">
        <v>18</v>
      </c>
      <c r="B89" s="23"/>
      <c r="C89" s="24"/>
    </row>
    <row r="90" spans="1:3" s="3" customFormat="1" ht="30" customHeight="1" x14ac:dyDescent="0.3">
      <c r="A90" s="44" t="s">
        <v>31</v>
      </c>
      <c r="B90" s="44"/>
      <c r="C90" s="44"/>
    </row>
    <row r="91" spans="1:3" x14ac:dyDescent="0.25">
      <c r="A91" s="32" t="s">
        <v>54</v>
      </c>
      <c r="B91" s="33">
        <v>20699.95</v>
      </c>
      <c r="C91" s="33" t="s">
        <v>142</v>
      </c>
    </row>
    <row r="92" spans="1:3" x14ac:dyDescent="0.25">
      <c r="A92" s="32"/>
      <c r="B92" s="33">
        <v>494991.76</v>
      </c>
      <c r="C92" s="33" t="s">
        <v>27</v>
      </c>
    </row>
    <row r="93" spans="1:3" s="3" customFormat="1" x14ac:dyDescent="0.3">
      <c r="A93" s="32"/>
      <c r="B93" s="33">
        <f>989.98+37619.37</f>
        <v>38609.350000000006</v>
      </c>
      <c r="C93" s="33" t="s">
        <v>28</v>
      </c>
    </row>
    <row r="94" spans="1:3" s="3" customFormat="1" x14ac:dyDescent="0.3">
      <c r="A94" s="8" t="s">
        <v>2</v>
      </c>
      <c r="B94" s="9">
        <f>SUM(B91:B93)</f>
        <v>554301.06000000006</v>
      </c>
      <c r="C94" s="10"/>
    </row>
    <row r="95" spans="1:3" s="21" customFormat="1" x14ac:dyDescent="0.3">
      <c r="A95" s="28" t="s">
        <v>19</v>
      </c>
      <c r="B95" s="25"/>
    </row>
    <row r="96" spans="1:3" s="3" customFormat="1" ht="30" customHeight="1" x14ac:dyDescent="0.3">
      <c r="A96" s="42" t="s">
        <v>24</v>
      </c>
      <c r="B96" s="43"/>
      <c r="C96" s="43"/>
    </row>
    <row r="97" spans="1:3" s="30" customFormat="1" ht="13.8" customHeight="1" x14ac:dyDescent="0.25">
      <c r="A97" s="38" t="s">
        <v>45</v>
      </c>
      <c r="B97" s="33">
        <v>75037</v>
      </c>
      <c r="C97" s="30" t="s">
        <v>104</v>
      </c>
    </row>
    <row r="98" spans="1:3" s="3" customFormat="1" x14ac:dyDescent="0.3">
      <c r="A98" s="33" t="s">
        <v>48</v>
      </c>
      <c r="B98" s="33">
        <v>20000</v>
      </c>
      <c r="C98" s="41" t="s">
        <v>141</v>
      </c>
    </row>
    <row r="99" spans="1:3" s="3" customFormat="1" x14ac:dyDescent="0.3">
      <c r="A99" s="33" t="s">
        <v>48</v>
      </c>
      <c r="B99" s="33">
        <f>35500+26000+55000+45000+20000+60000+54000</f>
        <v>295500</v>
      </c>
      <c r="C99" s="41" t="s">
        <v>105</v>
      </c>
    </row>
    <row r="100" spans="1:3" s="3" customFormat="1" x14ac:dyDescent="0.3">
      <c r="A100" s="33" t="s">
        <v>56</v>
      </c>
      <c r="B100" s="33">
        <f>3000+4500</f>
        <v>7500</v>
      </c>
      <c r="C100" s="41" t="s">
        <v>106</v>
      </c>
    </row>
    <row r="101" spans="1:3" s="3" customFormat="1" x14ac:dyDescent="0.3">
      <c r="A101" s="33" t="s">
        <v>60</v>
      </c>
      <c r="B101" s="33">
        <v>105000</v>
      </c>
      <c r="C101" s="41" t="s">
        <v>143</v>
      </c>
    </row>
    <row r="102" spans="1:3" x14ac:dyDescent="0.25">
      <c r="A102" s="33"/>
      <c r="B102" s="33">
        <f>761239.53</f>
        <v>761239.53</v>
      </c>
      <c r="C102" s="33" t="s">
        <v>27</v>
      </c>
    </row>
    <row r="103" spans="1:3" s="3" customFormat="1" x14ac:dyDescent="0.3">
      <c r="A103" s="33"/>
      <c r="B103" s="33">
        <f>1522.48+64409.21</f>
        <v>65931.69</v>
      </c>
      <c r="C103" s="33" t="s">
        <v>28</v>
      </c>
    </row>
    <row r="104" spans="1:3" s="3" customFormat="1" x14ac:dyDescent="0.3">
      <c r="A104" s="8" t="s">
        <v>2</v>
      </c>
      <c r="B104" s="9">
        <f>SUM(B97:B103)</f>
        <v>1330208.22</v>
      </c>
      <c r="C104" s="10"/>
    </row>
    <row r="105" spans="1:3" s="3" customFormat="1" x14ac:dyDescent="0.3">
      <c r="A105" s="28" t="s">
        <v>21</v>
      </c>
      <c r="B105" s="25"/>
      <c r="C105" s="21"/>
    </row>
    <row r="106" spans="1:3" s="3" customFormat="1" ht="30" customHeight="1" x14ac:dyDescent="0.3">
      <c r="A106" s="42" t="s">
        <v>25</v>
      </c>
      <c r="B106" s="43"/>
      <c r="C106" s="43"/>
    </row>
    <row r="107" spans="1:3" s="26" customFormat="1" ht="13.8" customHeight="1" x14ac:dyDescent="0.3">
      <c r="A107" s="33" t="s">
        <v>66</v>
      </c>
      <c r="B107" s="33">
        <f>7891+9178</f>
        <v>17069</v>
      </c>
      <c r="C107" s="33" t="s">
        <v>108</v>
      </c>
    </row>
    <row r="108" spans="1:3" s="26" customFormat="1" ht="13.8" customHeight="1" x14ac:dyDescent="0.3">
      <c r="A108" s="26" t="s">
        <v>66</v>
      </c>
      <c r="B108" s="33">
        <f>8275+7125</f>
        <v>15400</v>
      </c>
      <c r="C108" s="33" t="s">
        <v>107</v>
      </c>
    </row>
    <row r="109" spans="1:3" s="26" customFormat="1" x14ac:dyDescent="0.3">
      <c r="A109" s="26" t="s">
        <v>66</v>
      </c>
      <c r="B109" s="33">
        <v>84800</v>
      </c>
      <c r="C109" s="33" t="s">
        <v>150</v>
      </c>
    </row>
    <row r="110" spans="1:3" s="26" customFormat="1" x14ac:dyDescent="0.3">
      <c r="A110" s="26" t="s">
        <v>45</v>
      </c>
      <c r="B110" s="33">
        <v>2800</v>
      </c>
      <c r="C110" s="33" t="s">
        <v>109</v>
      </c>
    </row>
    <row r="111" spans="1:3" s="26" customFormat="1" x14ac:dyDescent="0.3">
      <c r="A111" s="26" t="s">
        <v>45</v>
      </c>
      <c r="B111" s="33">
        <f>33418.3+9148+3273.5</f>
        <v>45839.8</v>
      </c>
      <c r="C111" s="33" t="s">
        <v>110</v>
      </c>
    </row>
    <row r="112" spans="1:3" s="26" customFormat="1" x14ac:dyDescent="0.3">
      <c r="A112" s="26" t="s">
        <v>46</v>
      </c>
      <c r="B112" s="33">
        <f>630759.15+682469.55</f>
        <v>1313228.7000000002</v>
      </c>
      <c r="C112" s="33" t="s">
        <v>111</v>
      </c>
    </row>
    <row r="113" spans="1:3" s="26" customFormat="1" x14ac:dyDescent="0.3">
      <c r="A113" s="26" t="s">
        <v>48</v>
      </c>
      <c r="B113" s="33">
        <v>12480</v>
      </c>
      <c r="C113" s="33" t="s">
        <v>112</v>
      </c>
    </row>
    <row r="114" spans="1:3" s="26" customFormat="1" x14ac:dyDescent="0.3">
      <c r="A114" s="26" t="s">
        <v>48</v>
      </c>
      <c r="B114" s="33">
        <f>21280+21280</f>
        <v>42560</v>
      </c>
      <c r="C114" s="33" t="s">
        <v>113</v>
      </c>
    </row>
    <row r="115" spans="1:3" s="26" customFormat="1" x14ac:dyDescent="0.3">
      <c r="A115" s="26" t="s">
        <v>49</v>
      </c>
      <c r="B115" s="33">
        <v>1507.5</v>
      </c>
      <c r="C115" s="33" t="s">
        <v>114</v>
      </c>
    </row>
    <row r="116" spans="1:3" s="26" customFormat="1" x14ac:dyDescent="0.3">
      <c r="A116" s="26" t="s">
        <v>49</v>
      </c>
      <c r="B116" s="33">
        <f>53200+150498</f>
        <v>203698</v>
      </c>
      <c r="C116" s="33" t="s">
        <v>115</v>
      </c>
    </row>
    <row r="117" spans="1:3" s="26" customFormat="1" x14ac:dyDescent="0.3">
      <c r="A117" s="26" t="s">
        <v>52</v>
      </c>
      <c r="B117" s="33">
        <v>6500</v>
      </c>
      <c r="C117" s="33" t="s">
        <v>116</v>
      </c>
    </row>
    <row r="118" spans="1:3" s="26" customFormat="1" x14ac:dyDescent="0.3">
      <c r="A118" s="26" t="s">
        <v>52</v>
      </c>
      <c r="B118" s="33">
        <v>20000</v>
      </c>
      <c r="C118" s="33" t="s">
        <v>148</v>
      </c>
    </row>
    <row r="119" spans="1:3" s="26" customFormat="1" x14ac:dyDescent="0.3">
      <c r="A119" s="26" t="s">
        <v>52</v>
      </c>
      <c r="B119" s="33">
        <v>172000</v>
      </c>
      <c r="C119" s="33" t="s">
        <v>118</v>
      </c>
    </row>
    <row r="120" spans="1:3" s="26" customFormat="1" x14ac:dyDescent="0.3">
      <c r="A120" s="26" t="s">
        <v>53</v>
      </c>
      <c r="B120" s="33">
        <v>42000</v>
      </c>
      <c r="C120" s="33" t="s">
        <v>117</v>
      </c>
    </row>
    <row r="121" spans="1:3" s="26" customFormat="1" x14ac:dyDescent="0.3">
      <c r="A121" s="26" t="s">
        <v>55</v>
      </c>
      <c r="B121" s="33">
        <v>350000</v>
      </c>
      <c r="C121" s="33" t="s">
        <v>118</v>
      </c>
    </row>
    <row r="122" spans="1:3" s="26" customFormat="1" x14ac:dyDescent="0.3">
      <c r="A122" s="26" t="s">
        <v>56</v>
      </c>
      <c r="B122" s="33">
        <v>286960.8</v>
      </c>
      <c r="C122" s="33" t="s">
        <v>144</v>
      </c>
    </row>
    <row r="123" spans="1:3" s="26" customFormat="1" x14ac:dyDescent="0.3">
      <c r="A123" s="26" t="s">
        <v>57</v>
      </c>
      <c r="B123" s="33">
        <v>15000</v>
      </c>
      <c r="C123" s="33" t="s">
        <v>119</v>
      </c>
    </row>
    <row r="124" spans="1:3" s="26" customFormat="1" x14ac:dyDescent="0.3">
      <c r="A124" s="26" t="s">
        <v>60</v>
      </c>
      <c r="B124" s="33">
        <v>3360</v>
      </c>
      <c r="C124" s="33" t="s">
        <v>120</v>
      </c>
    </row>
    <row r="125" spans="1:3" s="26" customFormat="1" x14ac:dyDescent="0.3">
      <c r="A125" s="26" t="s">
        <v>60</v>
      </c>
      <c r="B125" s="33">
        <v>34350</v>
      </c>
      <c r="C125" s="33" t="s">
        <v>121</v>
      </c>
    </row>
    <row r="126" spans="1:3" s="26" customFormat="1" x14ac:dyDescent="0.3">
      <c r="A126" s="26" t="s">
        <v>60</v>
      </c>
      <c r="B126" s="33">
        <v>44915</v>
      </c>
      <c r="C126" s="33" t="s">
        <v>122</v>
      </c>
    </row>
    <row r="127" spans="1:3" s="26" customFormat="1" x14ac:dyDescent="0.3">
      <c r="A127" s="26" t="s">
        <v>61</v>
      </c>
      <c r="B127" s="33">
        <v>11000</v>
      </c>
      <c r="C127" s="33" t="s">
        <v>124</v>
      </c>
    </row>
    <row r="128" spans="1:3" s="26" customFormat="1" x14ac:dyDescent="0.3">
      <c r="A128" s="26" t="s">
        <v>61</v>
      </c>
      <c r="B128" s="33">
        <v>200000</v>
      </c>
      <c r="C128" s="33" t="s">
        <v>123</v>
      </c>
    </row>
    <row r="129" spans="1:3" s="26" customFormat="1" x14ac:dyDescent="0.3">
      <c r="A129" s="26" t="s">
        <v>63</v>
      </c>
      <c r="B129" s="33">
        <v>4000</v>
      </c>
      <c r="C129" s="33" t="s">
        <v>145</v>
      </c>
    </row>
    <row r="130" spans="1:3" s="26" customFormat="1" x14ac:dyDescent="0.3">
      <c r="A130" s="26" t="s">
        <v>63</v>
      </c>
      <c r="B130" s="33">
        <v>51143</v>
      </c>
      <c r="C130" s="33" t="s">
        <v>149</v>
      </c>
    </row>
    <row r="131" spans="1:3" s="26" customFormat="1" x14ac:dyDescent="0.3">
      <c r="A131" s="26" t="s">
        <v>64</v>
      </c>
      <c r="B131" s="33">
        <v>3500</v>
      </c>
      <c r="C131" s="33" t="s">
        <v>125</v>
      </c>
    </row>
    <row r="132" spans="1:3" s="26" customFormat="1" x14ac:dyDescent="0.3">
      <c r="A132" s="26" t="s">
        <v>64</v>
      </c>
      <c r="B132" s="33">
        <v>24300</v>
      </c>
      <c r="C132" s="33" t="s">
        <v>146</v>
      </c>
    </row>
    <row r="133" spans="1:3" s="26" customFormat="1" x14ac:dyDescent="0.3">
      <c r="A133" s="26" t="s">
        <v>67</v>
      </c>
      <c r="B133" s="33">
        <v>2504</v>
      </c>
      <c r="C133" s="33" t="s">
        <v>126</v>
      </c>
    </row>
    <row r="134" spans="1:3" s="26" customFormat="1" x14ac:dyDescent="0.3">
      <c r="A134" s="26" t="s">
        <v>67</v>
      </c>
      <c r="B134" s="33">
        <v>5000</v>
      </c>
      <c r="C134" s="33" t="s">
        <v>127</v>
      </c>
    </row>
    <row r="135" spans="1:3" s="26" customFormat="1" x14ac:dyDescent="0.3">
      <c r="A135" s="26" t="s">
        <v>67</v>
      </c>
      <c r="B135" s="33">
        <v>71555</v>
      </c>
      <c r="C135" s="33" t="s">
        <v>184</v>
      </c>
    </row>
    <row r="136" spans="1:3" s="26" customFormat="1" x14ac:dyDescent="0.3">
      <c r="A136" s="26" t="s">
        <v>67</v>
      </c>
      <c r="B136" s="33">
        <v>78142.5</v>
      </c>
      <c r="C136" s="33" t="s">
        <v>128</v>
      </c>
    </row>
    <row r="137" spans="1:3" s="26" customFormat="1" x14ac:dyDescent="0.3">
      <c r="A137" s="26" t="s">
        <v>67</v>
      </c>
      <c r="B137" s="33">
        <v>89200</v>
      </c>
      <c r="C137" s="33" t="s">
        <v>147</v>
      </c>
    </row>
    <row r="138" spans="1:3" ht="13.8" customHeight="1" x14ac:dyDescent="0.25">
      <c r="A138" s="32"/>
      <c r="B138" s="33">
        <f>1051758.5</f>
        <v>1051758.5</v>
      </c>
      <c r="C138" s="3" t="s">
        <v>27</v>
      </c>
    </row>
    <row r="139" spans="1:3" s="26" customFormat="1" ht="13.8" customHeight="1" x14ac:dyDescent="0.25">
      <c r="A139" s="32"/>
      <c r="B139" s="33">
        <f>2103.52+79933.65</f>
        <v>82037.17</v>
      </c>
      <c r="C139" s="30" t="s">
        <v>28</v>
      </c>
    </row>
    <row r="140" spans="1:3" x14ac:dyDescent="0.25">
      <c r="A140" s="11" t="s">
        <v>2</v>
      </c>
      <c r="B140" s="13">
        <f>SUM(B107:B139)</f>
        <v>4388608.97</v>
      </c>
      <c r="C140" s="14"/>
    </row>
    <row r="141" spans="1:3" s="3" customFormat="1" x14ac:dyDescent="0.3">
      <c r="A141" s="45" t="s">
        <v>3</v>
      </c>
      <c r="B141" s="46"/>
      <c r="C141" s="46"/>
    </row>
    <row r="142" spans="1:3" s="3" customFormat="1" ht="27.6" x14ac:dyDescent="0.3">
      <c r="A142" s="34"/>
      <c r="B142" s="35">
        <v>716501.88</v>
      </c>
      <c r="C142" s="33" t="s">
        <v>30</v>
      </c>
    </row>
    <row r="143" spans="1:3" x14ac:dyDescent="0.25">
      <c r="A143" s="32"/>
      <c r="B143" s="7">
        <v>603148.09</v>
      </c>
      <c r="C143" s="33" t="s">
        <v>27</v>
      </c>
    </row>
    <row r="144" spans="1:3" x14ac:dyDescent="0.25">
      <c r="A144" s="32"/>
      <c r="B144" s="7">
        <v>45747.75</v>
      </c>
      <c r="C144" s="33" t="s">
        <v>28</v>
      </c>
    </row>
    <row r="145" spans="1:3" x14ac:dyDescent="0.25">
      <c r="A145" s="32"/>
      <c r="B145" s="7">
        <v>225841</v>
      </c>
      <c r="C145" s="33" t="s">
        <v>188</v>
      </c>
    </row>
    <row r="146" spans="1:3" s="3" customFormat="1" x14ac:dyDescent="0.3">
      <c r="A146" s="32"/>
      <c r="B146" s="33">
        <v>36787.390000000203</v>
      </c>
      <c r="C146" s="33" t="s">
        <v>29</v>
      </c>
    </row>
    <row r="147" spans="1:3" x14ac:dyDescent="0.25">
      <c r="A147" s="11" t="s">
        <v>2</v>
      </c>
      <c r="B147" s="13">
        <f>SUM(B142:B146)</f>
        <v>1628026.11</v>
      </c>
      <c r="C147" s="14"/>
    </row>
    <row r="148" spans="1:3" x14ac:dyDescent="0.25">
      <c r="A148" s="18"/>
      <c r="B148" s="19">
        <f>B147+B140+B104+B94+B88</f>
        <v>14094542.099999998</v>
      </c>
      <c r="C148" s="20" t="s">
        <v>5</v>
      </c>
    </row>
    <row r="149" spans="1:3" x14ac:dyDescent="0.25">
      <c r="B149" s="12"/>
    </row>
    <row r="150" spans="1:3" x14ac:dyDescent="0.25">
      <c r="C150" s="2"/>
    </row>
    <row r="151" spans="1:3" x14ac:dyDescent="0.25">
      <c r="C151" s="6"/>
    </row>
    <row r="152" spans="1:3" x14ac:dyDescent="0.25">
      <c r="C152" s="12"/>
    </row>
    <row r="153" spans="1:3" x14ac:dyDescent="0.25">
      <c r="C153" s="12"/>
    </row>
    <row r="154" spans="1:3" x14ac:dyDescent="0.25">
      <c r="C154" s="12"/>
    </row>
    <row r="155" spans="1:3" x14ac:dyDescent="0.25">
      <c r="C155" s="12"/>
    </row>
    <row r="156" spans="1:3" x14ac:dyDescent="0.25">
      <c r="C156" s="12"/>
    </row>
    <row r="157" spans="1:3" x14ac:dyDescent="0.25">
      <c r="C157" s="2"/>
    </row>
    <row r="158" spans="1:3" x14ac:dyDescent="0.25">
      <c r="C158" s="12"/>
    </row>
    <row r="159" spans="1:3" x14ac:dyDescent="0.25">
      <c r="C159" s="12"/>
    </row>
  </sheetData>
  <mergeCells count="5">
    <mergeCell ref="A2:C2"/>
    <mergeCell ref="A90:C90"/>
    <mergeCell ref="A141:C141"/>
    <mergeCell ref="A96:C96"/>
    <mergeCell ref="A106:C106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Ольга Малышева</cp:lastModifiedBy>
  <cp:lastPrinted>2017-08-23T15:27:46Z</cp:lastPrinted>
  <dcterms:created xsi:type="dcterms:W3CDTF">2017-04-06T09:22:47Z</dcterms:created>
  <dcterms:modified xsi:type="dcterms:W3CDTF">2026-03-25T12:34:22Z</dcterms:modified>
</cp:coreProperties>
</file>