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4-2025\"/>
    </mc:Choice>
  </mc:AlternateContent>
  <bookViews>
    <workbookView xWindow="0" yWindow="0" windowWidth="15804" windowHeight="7428" tabRatio="781" activeTab="1"/>
  </bookViews>
  <sheets>
    <sheet name="Поступления" sheetId="14" r:id="rId1"/>
    <sheet name="Расходы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7" i="6" l="1"/>
  <c r="B129" i="6"/>
  <c r="B146" i="6"/>
  <c r="B128" i="6"/>
  <c r="B71" i="6"/>
  <c r="B72" i="6" s="1"/>
  <c r="B62" i="6"/>
  <c r="B61" i="6"/>
  <c r="B150" i="6"/>
  <c r="B143" i="6"/>
  <c r="B123" i="6"/>
  <c r="B80" i="6"/>
  <c r="B121" i="6"/>
  <c r="B125" i="6"/>
  <c r="B122" i="6"/>
  <c r="B90" i="6"/>
  <c r="B57" i="6"/>
  <c r="B37" i="6"/>
  <c r="B9" i="6"/>
  <c r="B16" i="6"/>
  <c r="A26" i="14" l="1"/>
  <c r="B63" i="6" l="1"/>
  <c r="B130" i="6"/>
  <c r="B155" i="6" l="1"/>
  <c r="B148" i="6"/>
  <c r="B156" i="6" l="1"/>
</calcChain>
</file>

<file path=xl/sharedStrings.xml><?xml version="1.0" encoding="utf-8"?>
<sst xmlns="http://schemas.openxmlformats.org/spreadsheetml/2006/main" count="310" uniqueCount="191">
  <si>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</si>
  <si>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</si>
  <si>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</si>
  <si>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</si>
  <si>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</si>
  <si>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</si>
  <si>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</si>
  <si>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</si>
  <si>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</si>
  <si>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</si>
  <si>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</si>
  <si>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</si>
  <si>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</si>
  <si>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</si>
  <si>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</si>
  <si>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</si>
  <si>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</si>
  <si>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</si>
  <si>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</si>
  <si>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</si>
  <si>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</si>
  <si>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</si>
  <si>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</si>
  <si>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</si>
  <si>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</si>
  <si>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</si>
  <si>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</si>
  <si>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</si>
  <si>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</si>
  <si>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</si>
  <si>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</si>
  <si>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</si>
  <si>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</si>
  <si>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</si>
  <si>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</si>
  <si>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</si>
  <si>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</si>
  <si>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</si>
  <si>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Услуги видеонаблюдения, предоставляемых сервисом ipeye.ru (просмотр, запись, трансляция)</t>
  </si>
  <si>
    <t>Бензин, дизель для заправки автомобилей</t>
  </si>
  <si>
    <t>Пожертвования БФ "Помощь рядом"</t>
  </si>
  <si>
    <t>Договоры, муниципальные контракты на оказание услуг</t>
  </si>
  <si>
    <t>Лабораторные исследования (анализы), лаборатория Vet Union</t>
  </si>
  <si>
    <t>Проезд по платным участкам автомобильных дорог</t>
  </si>
  <si>
    <t>Услуги по проведению рекламных кампаний и привлечению доноров из сетиинтернет</t>
  </si>
  <si>
    <t>Транспортные услуги по перевозке корма</t>
  </si>
  <si>
    <t xml:space="preserve">Услуги сервиса Avito (пристройство животных), фестиваль Woof </t>
  </si>
  <si>
    <t>Размещение рекламно-информационных материалов в сервисе Ads.vk.com</t>
  </si>
  <si>
    <t>Строительные материалы в центр "Мокрый нос"</t>
  </si>
  <si>
    <t>Исследование, кот Аарон, клиника Сколково Вет</t>
  </si>
  <si>
    <t>Пожертвование БФ "Я в помощь"</t>
  </si>
  <si>
    <t>Пожертвования БФ "Культура благотворительности"</t>
  </si>
  <si>
    <t>01.04.2025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</si>
  <si>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</si>
  <si>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</si>
  <si>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</si>
  <si>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</si>
  <si>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</si>
  <si>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</si>
  <si>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</si>
  <si>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14.04.2025</t>
  </si>
  <si>
    <t>15.04.2025</t>
  </si>
  <si>
    <t>16.04.2025</t>
  </si>
  <si>
    <t>17.04.2025</t>
  </si>
  <si>
    <t>18.04.2025</t>
  </si>
  <si>
    <t>22.04.2025</t>
  </si>
  <si>
    <t>23.04.2025</t>
  </si>
  <si>
    <t>24.04.2025</t>
  </si>
  <si>
    <t>25.04.2025</t>
  </si>
  <si>
    <t>29.04.2025</t>
  </si>
  <si>
    <t>30.04.2025</t>
  </si>
  <si>
    <t>Прием офтальмолога, кошка Ночка, клиника Белый клык</t>
  </si>
  <si>
    <t>Прием онколога, анализы, собака Кельта, клиника Белый клык</t>
  </si>
  <si>
    <t>Прием врача, исследования, кот Кейс, клиника Белый клык</t>
  </si>
  <si>
    <t>Прием онколога, анализы, исследования, кот Питер, клиника Белый клык</t>
  </si>
  <si>
    <t>Прием врача, анализы, собака Пикси, клиника Белый клык</t>
  </si>
  <si>
    <t>Услуги по медицинскому осмотру водителей за период 01.04.2025-30.04.2025</t>
  </si>
  <si>
    <t>Канцелярские и хозяйственные товары, центр "Мокрый нос"</t>
  </si>
  <si>
    <t>Аренда земельного участка за период 01.03.2025-31.03.2025</t>
  </si>
  <si>
    <t>Дезинфекция, дезинсекция и дератизация за период 01.03.2025-31.03.2025, приют "НИКА"</t>
  </si>
  <si>
    <t>Аренда контейнера для ТКО за период 01.04.2025-30.04.2025, центр "Мокрый нос"</t>
  </si>
  <si>
    <t>Повторный прием хирурга, собака Атос, клиника Белый клык</t>
  </si>
  <si>
    <t>Прием хирурга, анестезия, дренирование, собака Атос, клиника Белый клык</t>
  </si>
  <si>
    <t>Прием онколога, цитология, рентген, кошка Пятнашка, клиника Белый клык</t>
  </si>
  <si>
    <t>Прием терапевта, анализы, скрининг, собака Атос, клиника Белый клык</t>
  </si>
  <si>
    <t>Прием офтальмолога, кошка Крикуша, клиника 101 Далматинец Химки</t>
  </si>
  <si>
    <t>Прием офтальмолога, кошка Лакрица, клиника 101 Далматинец Химки</t>
  </si>
  <si>
    <t>Кардиологическое обследование, кот Кузя, клиника 101 Далматинец Сходня</t>
  </si>
  <si>
    <t>Сервисное обслуживание оборудования водоподготовки</t>
  </si>
  <si>
    <t>Прием терапевта, скрининг, рентген, анализы кошка Мамуля, клиника Оригами</t>
  </si>
  <si>
    <t>Лечение в стационаре, УЗИ, рентген, анализы кошка Сойка, клиника Оригами</t>
  </si>
  <si>
    <t>Лекарственные препараты в приют</t>
  </si>
  <si>
    <t>Вывоз ТКО за период 01.03.2025-31.03.2025, приют "НИКА"</t>
  </si>
  <si>
    <t>Канцелярские и хозяйственные товары в приют</t>
  </si>
  <si>
    <t>Медицинские расходные материалы. Шприцы</t>
  </si>
  <si>
    <t>УЗИ брюшной полости, кот Шелест, клиника Оригами</t>
  </si>
  <si>
    <t>Рентген, исследования,  собака Маруся, клиника Оригами</t>
  </si>
  <si>
    <t>Прием терапевта, стационар, стерилизация, исследования, кошка Зузя, клиника CatLazaret</t>
  </si>
  <si>
    <t>Услуги перевозки животных</t>
  </si>
  <si>
    <t>Электроэнергия за период 01.04.2025-30.04.2025</t>
  </si>
  <si>
    <t>Работы по устройству (монтажу) террасной доски на территории вольеров и выгульной зоны, центр "Моерый нос"</t>
  </si>
  <si>
    <t>Товары для ухода за животными</t>
  </si>
  <si>
    <t>Пополнение лицевого счета для работы с услугами HeadHunter (вакансия ловец)</t>
  </si>
  <si>
    <t>Услуги грумера за 01.03.2025-31.03.2025</t>
  </si>
  <si>
    <t>Кислородный концентратор</t>
  </si>
  <si>
    <t>Ремонт автомобиля ЛАДА ЛАРГУС, г/н Т 692 ТС 799</t>
  </si>
  <si>
    <t>Медицинский расходный материал. Пеленки одноразовые</t>
  </si>
  <si>
    <t>Дезинфицирующее средство</t>
  </si>
  <si>
    <t>Услуги связи (интернет) за период 01.05.2025-31.05.2025</t>
  </si>
  <si>
    <t>Хирургические манипуляции, кошка Айва, клиника 101 Далматинец Химки</t>
  </si>
  <si>
    <t>Прием ортопеда, кот Шелест, клиника 101 Далматинец Сходня</t>
  </si>
  <si>
    <t>Прием эндокринолога, УЗИ, кот Ваня, клиника 101 Далматинец Сходня</t>
  </si>
  <si>
    <t>УЗИ брюшной полости, кошка Аквелла, клиника Оригами</t>
  </si>
  <si>
    <t>Повторный прием терапевта, УЗИ брюшной полости, кошка Кисуля, клиника Оригами</t>
  </si>
  <si>
    <t>Прием терапевта, анализы, УЗИ брюшной полости, кошка Кисуля, клиника Оригами</t>
  </si>
  <si>
    <t>Прием терапевта, анализы, стационар, кот Ватсон, клиника Оригами</t>
  </si>
  <si>
    <t>Прием терапевта, реанимация, кот Бонифаций, клиника CatLazaret</t>
  </si>
  <si>
    <t>Строительные материалы (щебень гравийный), центр "Мокрый нос"</t>
  </si>
  <si>
    <t>Ремонт автомобиля ЛАДА ЛАРГУС, г/н Е 503 ХХ 799</t>
  </si>
  <si>
    <t>Перчатки медицинские нитриловые</t>
  </si>
  <si>
    <t>21.04.2025</t>
  </si>
  <si>
    <t>Участие в Форуме по устойчивому развитию 2025</t>
  </si>
  <si>
    <t>11.04.2025</t>
  </si>
  <si>
    <t>Услуги по печати баннеров сити-формата, фестиваль Woof Москва</t>
  </si>
  <si>
    <t>Услуги по распространению рекламной информации, фестиваль Woof Москва</t>
  </si>
  <si>
    <t>Услуга по размещению рекламного материала в интернете</t>
  </si>
  <si>
    <t>Размещение рекламы в социальных сетях, фестиваль Woof Новосибирск</t>
  </si>
  <si>
    <t>Услуги по аренде помещения за период 05.04.2025-06.04.2025, фестиваль Woof Новосибирск</t>
  </si>
  <si>
    <t>Печать информационных афиш (листовки), фестиваль Woof Москва</t>
  </si>
  <si>
    <t>Пакеты с логотипами, фестиваль Woof Москва</t>
  </si>
  <si>
    <t>Погрузочно-разгрузочные работы за период 22.02.2025-23.03.2025</t>
  </si>
  <si>
    <t>Канцелярские и хозяйственные товары, Woof Новосибирск</t>
  </si>
  <si>
    <t xml:space="preserve">Услуги по распространению РИМ, фестиваль Woof Москва </t>
  </si>
  <si>
    <t>Сувенирная продукция, фестиваль Woof Москва</t>
  </si>
  <si>
    <t>Услуги PR на региональном фестивале Woof Новосибирск</t>
  </si>
  <si>
    <t>Аренда модулей за период 24.04.2025-28.04.2025, фестиваль Woof Москва</t>
  </si>
  <si>
    <t>Услуги по уборке помещения, фестиваль Woof Москва</t>
  </si>
  <si>
    <t>Подбор площадок для размещения рекламно-информационных материалов, фестиваль Woof Москва</t>
  </si>
  <si>
    <t>Размещение рекламы на медиаэкранах в период 15.04.2025-30.04.2025, фестиваль Woof Москва</t>
  </si>
  <si>
    <t>Услуги по печати листовок, фестиваль Woof Москва</t>
  </si>
  <si>
    <t>Услуги по размещению РИМ (рекламно-информационных материалов-ролики), фестиваль Woof Москва</t>
  </si>
  <si>
    <t>Нанесение изображения на футболки, фестиваль Woof Москва</t>
  </si>
  <si>
    <t>Обеспечительный платеж за субаренду земельного участка для проведения мероприятия, фестиваль Woof Москва</t>
  </si>
  <si>
    <t>Товары для сортировки, фестиваль Woof Москва</t>
  </si>
  <si>
    <t>Листовая продукция (папки), фестиваль Woof Москва</t>
  </si>
  <si>
    <t>Надпись из пенопласта Woof 150х20 см, фестиваль Woof Москва</t>
  </si>
  <si>
    <t>Аренда ретрогирлянды, фестиваль Woof Москва</t>
  </si>
  <si>
    <t>Услуги сопровождение в GR за период 15.03.2025-15.04.2025</t>
  </si>
  <si>
    <t>Услуги по созданию информационных и/ или аналитических материалов о товарах и (или) услугах, фестиваль Woof Москва</t>
  </si>
  <si>
    <t>Аренда мебели и предметов интерьера в период 26.04.2025-27.04.2025, фестиваль Woof Москва</t>
  </si>
  <si>
    <t>Аренда мебели и технического оборудования в период 25.04.2025-27.04.2025, фестиваль Woof Москва</t>
  </si>
  <si>
    <t>Изготовление аудиоролика ,  фестиваль Woof Москва</t>
  </si>
  <si>
    <t>Электроника и электротовары (роутер), фестиваль Woof Москва</t>
  </si>
  <si>
    <t>Бейджи, комплект, фестиваль Woof Москва</t>
  </si>
  <si>
    <t>Комплект хозяйственных товаров для проведения фестиваля проекта, фестиваль Woof Москва</t>
  </si>
  <si>
    <t>Расходные материалы для сопровождения проекта, комплект, фестиваль Woof Москва</t>
  </si>
  <si>
    <t>Размещение рекламно-информационных материалов и информационная поддержка проекта в телеграм-канале, фестиваль Woof Москва</t>
  </si>
  <si>
    <t>Размещение рекламно-информационных материалов в телеграм-канале, фестиваль Woof Москва</t>
  </si>
  <si>
    <t>Публикация 10 постов в районных группах ВКонтакте, фестиваль Woof Москва</t>
  </si>
  <si>
    <t>Аренда подиума для фестиваля WOOF 26.04.2025-27.04.2025, фестиваль Woof Москва</t>
  </si>
  <si>
    <t>Печать информационных афиш (листовки, буклеты), фестиваль Woof Москва</t>
  </si>
  <si>
    <t>Продовольственные товары, фестиваль Woof Москва</t>
  </si>
  <si>
    <t>Услуги типографии (листовки), фестиваль Woof Москва</t>
  </si>
  <si>
    <t>Электропитание 25.04.2025-27.04.2025, фестиваль Woof Москва</t>
  </si>
  <si>
    <t>Услуги по изготовлению баннерных конструкций, фестиваль Woof Москва</t>
  </si>
  <si>
    <t>Аренда склада за период 22.04.2025-21.05.2025</t>
  </si>
  <si>
    <t>Услуги ведущего, фестиваль Woof Москва</t>
  </si>
  <si>
    <t xml:space="preserve">Разработка иллюстраций </t>
  </si>
  <si>
    <t>Услуги по размещению рекламы в интернете</t>
  </si>
  <si>
    <t>Услуги стирки футболок с выставок</t>
  </si>
  <si>
    <t>Материалы для упаковки товара</t>
  </si>
  <si>
    <t>Хлопковая сумка с печатью</t>
  </si>
  <si>
    <t>Настройка рекламы в рекламном кабинете ВК</t>
  </si>
  <si>
    <t>Печать полиграфической продукции</t>
  </si>
  <si>
    <t>Услуги типографии (открытки, стикерпаки)</t>
  </si>
  <si>
    <t>Ветеренарно-санитарные услуги за 01.04.2025-30.04.2025</t>
  </si>
  <si>
    <t>Размещение информационных материалов в социальной сети, фестиваль Woof Новосибирск</t>
  </si>
  <si>
    <t xml:space="preserve">Услуги агента по информированию граждан о деят-ти фонда и привлечению к благотворительности за 01.12.2024-31.12.2024 </t>
  </si>
  <si>
    <t>Настройка, ведение и оптимизация контекстной рекламы Яндекс.Директ</t>
  </si>
  <si>
    <t>Субаренда земельного участка для проведения мероприятия 25.04.2025-28.04.2025, фестиваль Woof Москва</t>
  </si>
  <si>
    <t xml:space="preserve">Размещение рекламно-информационных материалов в период 16.04.2025-25.04.2025 </t>
  </si>
  <si>
    <t>Участие в мероприятии 18.04.2025 "Новая реальность менеджмента"</t>
  </si>
  <si>
    <t>Участие в мероприятии 22.04.2025 "Устойчивое развитие: адаптация к новой реальности"</t>
  </si>
  <si>
    <t>Обеспечение питанием волонтеров 27.04.2025, фестиваль Woof Москва</t>
  </si>
  <si>
    <t>Обеспечение питанием волонтеров, фестиваль Woof Москва</t>
  </si>
  <si>
    <t xml:space="preserve">Вывоз ТКО за период 01.02.2025-31.03.2025, центр "Мокрый нос" </t>
  </si>
  <si>
    <t>Услуги фотосъемки животных за период 01.04.2025-30.04.2025</t>
  </si>
  <si>
    <t>Суточные сотрудникам, Новая реальность менеджмента</t>
  </si>
  <si>
    <t>Суточные сотрудникам, фестиваль Woof Новосибирск</t>
  </si>
  <si>
    <t>Авансовый платеж за услуги по информированию граждан о деят-ти фонда и привлечению к благотворительности</t>
  </si>
  <si>
    <t>Налог УСН, транспортный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</si>
</sst>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29"/>
  <sheetViews>
    <sheetView workbookViewId="0">
      <selection activeCell="B18" sqref="B18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4">
        <v>362920.89</v>
      </c>
      <c r="B2" s="6" t="s">
        <v>6</v>
      </c>
    </row>
    <row r="3" spans="1:2" x14ac:dyDescent="0.25">
      <c r="A3" s="44">
        <v>500</v>
      </c>
      <c r="B3" s="6" t="s">
        <v>7</v>
      </c>
    </row>
    <row r="4" spans="1:2" x14ac:dyDescent="0.25">
      <c r="A4" s="44">
        <v>2473026.3599999994</v>
      </c>
      <c r="B4" s="6" t="s">
        <v>12</v>
      </c>
    </row>
    <row r="5" spans="1:2" x14ac:dyDescent="0.25">
      <c r="A5" s="44">
        <v>431910.99</v>
      </c>
      <c r="B5" s="6" t="s">
        <v>8</v>
      </c>
    </row>
    <row r="6" spans="1:2" x14ac:dyDescent="0.25">
      <c r="A6" s="44">
        <v>1598825</v>
      </c>
      <c r="B6" s="6" t="s">
        <v>13</v>
      </c>
    </row>
    <row r="7" spans="1:2" x14ac:dyDescent="0.25">
      <c r="A7" s="44">
        <v>13914.689999999999</v>
      </c>
      <c r="B7" s="6" t="s">
        <v>14</v>
      </c>
    </row>
    <row r="8" spans="1:2" x14ac:dyDescent="0.25">
      <c r="A8" s="44">
        <v>9800</v>
      </c>
      <c r="B8" s="6" t="s">
        <v>25</v>
      </c>
    </row>
    <row r="9" spans="1:2" x14ac:dyDescent="0.25">
      <c r="A9" s="44">
        <v>255287.66000000006</v>
      </c>
      <c r="B9" s="6" t="s">
        <v>28</v>
      </c>
    </row>
    <row r="10" spans="1:2" ht="13.2" customHeight="1" x14ac:dyDescent="0.25">
      <c r="A10" s="44">
        <v>1615915</v>
      </c>
      <c r="B10" s="6" t="s">
        <v>9</v>
      </c>
    </row>
    <row r="11" spans="1:2" x14ac:dyDescent="0.25">
      <c r="A11" s="44">
        <v>456172</v>
      </c>
      <c r="B11" s="6" t="s">
        <v>10</v>
      </c>
    </row>
    <row r="12" spans="1:2" x14ac:dyDescent="0.25">
      <c r="A12" s="44">
        <v>40000</v>
      </c>
      <c r="B12" s="6" t="s">
        <v>34</v>
      </c>
    </row>
    <row r="13" spans="1:2" x14ac:dyDescent="0.25">
      <c r="A13" s="44">
        <v>109309</v>
      </c>
      <c r="B13" s="6" t="s">
        <v>15</v>
      </c>
    </row>
    <row r="14" spans="1:2" x14ac:dyDescent="0.25">
      <c r="A14" s="44">
        <v>914838.42</v>
      </c>
      <c r="B14" s="6" t="s">
        <v>11</v>
      </c>
    </row>
    <row r="15" spans="1:2" x14ac:dyDescent="0.25">
      <c r="A15" s="44">
        <v>121298</v>
      </c>
      <c r="B15" s="6" t="s">
        <v>16</v>
      </c>
    </row>
    <row r="16" spans="1:2" x14ac:dyDescent="0.25">
      <c r="A16" s="44">
        <v>105000</v>
      </c>
      <c r="B16" s="6" t="s">
        <v>36</v>
      </c>
    </row>
    <row r="17" spans="1:2" x14ac:dyDescent="0.25">
      <c r="A17" s="44">
        <v>55321</v>
      </c>
      <c r="B17" s="6" t="s">
        <v>17</v>
      </c>
    </row>
    <row r="18" spans="1:2" x14ac:dyDescent="0.25">
      <c r="A18" s="44">
        <v>5723</v>
      </c>
      <c r="B18" s="6" t="s">
        <v>35</v>
      </c>
    </row>
    <row r="19" spans="1:2" x14ac:dyDescent="0.25">
      <c r="A19" s="44">
        <v>596538.5</v>
      </c>
      <c r="B19" s="6" t="s">
        <v>37</v>
      </c>
    </row>
    <row r="20" spans="1:2" x14ac:dyDescent="0.25">
      <c r="A20" s="44">
        <v>78467.78</v>
      </c>
      <c r="B20" s="33" t="s">
        <v>51</v>
      </c>
    </row>
    <row r="21" spans="1:2" x14ac:dyDescent="0.25">
      <c r="A21" s="44">
        <v>10120</v>
      </c>
      <c r="B21" s="33" t="s">
        <v>40</v>
      </c>
    </row>
    <row r="22" spans="1:2" x14ac:dyDescent="0.25">
      <c r="A22" s="44">
        <v>159375</v>
      </c>
      <c r="B22" s="33" t="s">
        <v>50</v>
      </c>
    </row>
    <row r="23" spans="1:2" ht="11.4" customHeight="1" x14ac:dyDescent="0.25">
      <c r="A23" s="8">
        <v>150000</v>
      </c>
      <c r="B23" s="6" t="s">
        <v>41</v>
      </c>
    </row>
    <row r="24" spans="1:2" x14ac:dyDescent="0.25">
      <c r="A24" s="8">
        <v>7787.02</v>
      </c>
      <c r="B24" s="6" t="s">
        <v>18</v>
      </c>
    </row>
    <row r="25" spans="1:2" x14ac:dyDescent="0.25">
      <c r="A25" s="8">
        <v>709832.33000000007</v>
      </c>
      <c r="B25" s="6" t="s">
        <v>19</v>
      </c>
    </row>
    <row r="26" spans="1:2" x14ac:dyDescent="0.25">
      <c r="A26" s="18">
        <f>SUM(A2:A25)</f>
        <v>10281882.639999999</v>
      </c>
      <c r="B26" s="17" t="s">
        <v>4</v>
      </c>
    </row>
    <row r="29" spans="1:2" x14ac:dyDescent="0.25">
      <c r="B29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C167"/>
  <sheetViews>
    <sheetView tabSelected="1" topLeftCell="A145" workbookViewId="0">
      <selection activeCell="B154" sqref="B154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22</v>
      </c>
      <c r="B1" s="23"/>
      <c r="C1" s="24"/>
    </row>
    <row r="2" spans="1:3" s="5" customFormat="1" ht="53.4" customHeight="1" x14ac:dyDescent="0.25">
      <c r="A2" s="46" t="s">
        <v>24</v>
      </c>
      <c r="B2" s="47"/>
      <c r="C2" s="47"/>
    </row>
    <row r="3" spans="1:3" s="32" customFormat="1" ht="13.8" customHeight="1" x14ac:dyDescent="0.25">
      <c r="A3" s="38" t="s">
        <v>52</v>
      </c>
      <c r="B3" s="39">
        <v>5535</v>
      </c>
      <c r="C3" s="32" t="s">
        <v>71</v>
      </c>
    </row>
    <row r="4" spans="1:3" s="32" customFormat="1" ht="13.8" customHeight="1" x14ac:dyDescent="0.25">
      <c r="A4" s="38" t="s">
        <v>52</v>
      </c>
      <c r="B4" s="39">
        <v>9860</v>
      </c>
      <c r="C4" s="42" t="s">
        <v>72</v>
      </c>
    </row>
    <row r="5" spans="1:3" s="32" customFormat="1" ht="13.8" customHeight="1" x14ac:dyDescent="0.25">
      <c r="A5" s="38" t="s">
        <v>52</v>
      </c>
      <c r="B5" s="39">
        <v>12350</v>
      </c>
      <c r="C5" s="42" t="s">
        <v>73</v>
      </c>
    </row>
    <row r="6" spans="1:3" s="32" customFormat="1" ht="13.8" customHeight="1" x14ac:dyDescent="0.25">
      <c r="A6" s="38" t="s">
        <v>52</v>
      </c>
      <c r="B6" s="39">
        <v>12515</v>
      </c>
      <c r="C6" s="43" t="s">
        <v>74</v>
      </c>
    </row>
    <row r="7" spans="1:3" s="32" customFormat="1" ht="13.8" customHeight="1" x14ac:dyDescent="0.25">
      <c r="A7" s="38" t="s">
        <v>52</v>
      </c>
      <c r="B7" s="8">
        <v>15924</v>
      </c>
      <c r="C7" s="4" t="s">
        <v>75</v>
      </c>
    </row>
    <row r="8" spans="1:3" s="32" customFormat="1" ht="13.8" customHeight="1" x14ac:dyDescent="0.25">
      <c r="A8" s="38" t="s">
        <v>52</v>
      </c>
      <c r="B8" s="8">
        <v>10000</v>
      </c>
      <c r="C8" s="4" t="s">
        <v>76</v>
      </c>
    </row>
    <row r="9" spans="1:3" s="32" customFormat="1" ht="13.8" customHeight="1" x14ac:dyDescent="0.25">
      <c r="A9" s="38" t="s">
        <v>52</v>
      </c>
      <c r="B9" s="39">
        <f>30000+30000</f>
        <v>60000</v>
      </c>
      <c r="C9" s="32" t="s">
        <v>39</v>
      </c>
    </row>
    <row r="10" spans="1:3" s="32" customFormat="1" ht="13.8" customHeight="1" x14ac:dyDescent="0.25">
      <c r="A10" s="40" t="s">
        <v>53</v>
      </c>
      <c r="B10" s="39">
        <v>13021.75</v>
      </c>
      <c r="C10" s="32" t="s">
        <v>77</v>
      </c>
    </row>
    <row r="11" spans="1:3" s="32" customFormat="1" ht="13.8" customHeight="1" x14ac:dyDescent="0.25">
      <c r="A11" s="38" t="s">
        <v>53</v>
      </c>
      <c r="B11" s="8">
        <v>150075</v>
      </c>
      <c r="C11" s="4" t="s">
        <v>78</v>
      </c>
    </row>
    <row r="12" spans="1:3" s="4" customFormat="1" x14ac:dyDescent="0.25">
      <c r="A12" s="40" t="s">
        <v>53</v>
      </c>
      <c r="B12" s="39">
        <v>12750</v>
      </c>
      <c r="C12" s="32" t="s">
        <v>79</v>
      </c>
    </row>
    <row r="13" spans="1:3" s="4" customFormat="1" x14ac:dyDescent="0.25">
      <c r="A13" s="40" t="s">
        <v>54</v>
      </c>
      <c r="B13" s="39">
        <v>2888.8</v>
      </c>
      <c r="C13" s="32" t="s">
        <v>80</v>
      </c>
    </row>
    <row r="14" spans="1:3" s="4" customFormat="1" x14ac:dyDescent="0.25">
      <c r="A14" s="38">
        <v>45750</v>
      </c>
      <c r="B14" s="39">
        <v>12888</v>
      </c>
      <c r="C14" s="32" t="s">
        <v>175</v>
      </c>
    </row>
    <row r="15" spans="1:3" s="4" customFormat="1" x14ac:dyDescent="0.25">
      <c r="A15" s="40" t="s">
        <v>55</v>
      </c>
      <c r="B15" s="39">
        <v>107910</v>
      </c>
      <c r="C15" s="32" t="s">
        <v>42</v>
      </c>
    </row>
    <row r="16" spans="1:3" s="4" customFormat="1" x14ac:dyDescent="0.25">
      <c r="A16" s="40" t="s">
        <v>56</v>
      </c>
      <c r="B16" s="39">
        <f>10635+2190</f>
        <v>12825</v>
      </c>
      <c r="C16" s="32" t="s">
        <v>48</v>
      </c>
    </row>
    <row r="17" spans="1:3" s="4" customFormat="1" x14ac:dyDescent="0.25">
      <c r="A17" s="40" t="s">
        <v>58</v>
      </c>
      <c r="B17" s="39">
        <v>3240</v>
      </c>
      <c r="C17" s="32" t="s">
        <v>81</v>
      </c>
    </row>
    <row r="18" spans="1:3" s="4" customFormat="1" x14ac:dyDescent="0.25">
      <c r="A18" s="40" t="s">
        <v>58</v>
      </c>
      <c r="B18" s="39">
        <v>10530</v>
      </c>
      <c r="C18" s="32" t="s">
        <v>82</v>
      </c>
    </row>
    <row r="19" spans="1:3" s="4" customFormat="1" x14ac:dyDescent="0.25">
      <c r="A19" s="40" t="s">
        <v>58</v>
      </c>
      <c r="B19" s="39">
        <v>12260</v>
      </c>
      <c r="C19" s="32" t="s">
        <v>83</v>
      </c>
    </row>
    <row r="20" spans="1:3" s="4" customFormat="1" x14ac:dyDescent="0.25">
      <c r="A20" s="40" t="s">
        <v>58</v>
      </c>
      <c r="B20" s="39">
        <v>55490</v>
      </c>
      <c r="C20" s="32" t="s">
        <v>84</v>
      </c>
    </row>
    <row r="21" spans="1:3" s="4" customFormat="1" x14ac:dyDescent="0.25">
      <c r="A21" s="40" t="s">
        <v>58</v>
      </c>
      <c r="B21" s="39">
        <v>3762</v>
      </c>
      <c r="C21" s="32" t="s">
        <v>85</v>
      </c>
    </row>
    <row r="22" spans="1:3" s="4" customFormat="1" x14ac:dyDescent="0.25">
      <c r="A22" s="40" t="s">
        <v>58</v>
      </c>
      <c r="B22" s="39">
        <v>3762</v>
      </c>
      <c r="C22" s="32" t="s">
        <v>86</v>
      </c>
    </row>
    <row r="23" spans="1:3" s="4" customFormat="1" x14ac:dyDescent="0.25">
      <c r="A23" s="40" t="s">
        <v>58</v>
      </c>
      <c r="B23" s="39">
        <v>3900</v>
      </c>
      <c r="C23" s="32" t="s">
        <v>49</v>
      </c>
    </row>
    <row r="24" spans="1:3" s="4" customFormat="1" x14ac:dyDescent="0.25">
      <c r="A24" s="40" t="s">
        <v>58</v>
      </c>
      <c r="B24" s="39">
        <v>4080</v>
      </c>
      <c r="C24" s="32" t="s">
        <v>87</v>
      </c>
    </row>
    <row r="25" spans="1:3" s="4" customFormat="1" x14ac:dyDescent="0.25">
      <c r="A25" s="40" t="s">
        <v>58</v>
      </c>
      <c r="B25" s="39">
        <v>66000</v>
      </c>
      <c r="C25" s="32" t="s">
        <v>88</v>
      </c>
    </row>
    <row r="26" spans="1:3" s="4" customFormat="1" x14ac:dyDescent="0.25">
      <c r="A26" s="40" t="s">
        <v>58</v>
      </c>
      <c r="B26" s="39">
        <v>16774.75</v>
      </c>
      <c r="C26" s="32" t="s">
        <v>89</v>
      </c>
    </row>
    <row r="27" spans="1:3" s="4" customFormat="1" x14ac:dyDescent="0.25">
      <c r="A27" s="40" t="s">
        <v>58</v>
      </c>
      <c r="B27" s="39">
        <v>75427.5</v>
      </c>
      <c r="C27" s="32" t="s">
        <v>90</v>
      </c>
    </row>
    <row r="28" spans="1:3" s="4" customFormat="1" x14ac:dyDescent="0.25">
      <c r="A28" s="40" t="s">
        <v>58</v>
      </c>
      <c r="B28" s="39">
        <v>23988</v>
      </c>
      <c r="C28" s="32" t="s">
        <v>91</v>
      </c>
    </row>
    <row r="29" spans="1:3" s="4" customFormat="1" x14ac:dyDescent="0.25">
      <c r="A29" s="40" t="s">
        <v>58</v>
      </c>
      <c r="B29" s="39">
        <v>44415.360000000001</v>
      </c>
      <c r="C29" s="32" t="s">
        <v>185</v>
      </c>
    </row>
    <row r="30" spans="1:3" s="4" customFormat="1" x14ac:dyDescent="0.25">
      <c r="A30" s="40" t="s">
        <v>58</v>
      </c>
      <c r="B30" s="39">
        <v>13542.88</v>
      </c>
      <c r="C30" s="32" t="s">
        <v>92</v>
      </c>
    </row>
    <row r="31" spans="1:3" s="4" customFormat="1" x14ac:dyDescent="0.25">
      <c r="A31" s="40" t="s">
        <v>59</v>
      </c>
      <c r="B31" s="39">
        <v>5732.66</v>
      </c>
      <c r="C31" s="32" t="s">
        <v>93</v>
      </c>
    </row>
    <row r="32" spans="1:3" s="4" customFormat="1" x14ac:dyDescent="0.25">
      <c r="A32" s="40" t="s">
        <v>60</v>
      </c>
      <c r="B32" s="39">
        <v>5852.25</v>
      </c>
      <c r="C32" s="32" t="s">
        <v>94</v>
      </c>
    </row>
    <row r="33" spans="1:3" s="4" customFormat="1" x14ac:dyDescent="0.25">
      <c r="A33" s="40" t="s">
        <v>60</v>
      </c>
      <c r="B33" s="39">
        <v>3315</v>
      </c>
      <c r="C33" s="32" t="s">
        <v>95</v>
      </c>
    </row>
    <row r="34" spans="1:3" s="4" customFormat="1" x14ac:dyDescent="0.25">
      <c r="A34" s="40" t="s">
        <v>60</v>
      </c>
      <c r="B34" s="39">
        <v>78065</v>
      </c>
      <c r="C34" s="32" t="s">
        <v>96</v>
      </c>
    </row>
    <row r="35" spans="1:3" s="4" customFormat="1" x14ac:dyDescent="0.25">
      <c r="A35" s="40" t="s">
        <v>60</v>
      </c>
      <c r="B35" s="39">
        <v>219774</v>
      </c>
      <c r="C35" s="32" t="s">
        <v>97</v>
      </c>
    </row>
    <row r="36" spans="1:3" s="4" customFormat="1" x14ac:dyDescent="0.25">
      <c r="A36" s="40" t="s">
        <v>61</v>
      </c>
      <c r="B36" s="39">
        <v>2500</v>
      </c>
      <c r="C36" s="32" t="s">
        <v>98</v>
      </c>
    </row>
    <row r="37" spans="1:3" s="4" customFormat="1" x14ac:dyDescent="0.25">
      <c r="A37" s="40" t="s">
        <v>61</v>
      </c>
      <c r="B37" s="39">
        <f>100736+134315</f>
        <v>235051</v>
      </c>
      <c r="C37" s="32" t="s">
        <v>99</v>
      </c>
    </row>
    <row r="38" spans="1:3" s="4" customFormat="1" x14ac:dyDescent="0.25">
      <c r="A38" s="40" t="s">
        <v>61</v>
      </c>
      <c r="B38" s="39">
        <v>188190</v>
      </c>
      <c r="C38" s="32" t="s">
        <v>100</v>
      </c>
    </row>
    <row r="39" spans="1:3" s="4" customFormat="1" x14ac:dyDescent="0.25">
      <c r="A39" s="40" t="s">
        <v>62</v>
      </c>
      <c r="B39" s="39">
        <v>30504</v>
      </c>
      <c r="C39" s="32" t="s">
        <v>101</v>
      </c>
    </row>
    <row r="40" spans="1:3" s="4" customFormat="1" x14ac:dyDescent="0.25">
      <c r="A40" s="40" t="s">
        <v>63</v>
      </c>
      <c r="B40" s="39">
        <v>458</v>
      </c>
      <c r="C40" s="42" t="s">
        <v>43</v>
      </c>
    </row>
    <row r="41" spans="1:3" s="4" customFormat="1" x14ac:dyDescent="0.25">
      <c r="A41" s="40" t="s">
        <v>63</v>
      </c>
      <c r="B41" s="39">
        <v>8307</v>
      </c>
      <c r="C41" s="32" t="s">
        <v>102</v>
      </c>
    </row>
    <row r="42" spans="1:3" s="4" customFormat="1" x14ac:dyDescent="0.25">
      <c r="A42" s="40" t="s">
        <v>64</v>
      </c>
      <c r="B42" s="39">
        <v>36540</v>
      </c>
      <c r="C42" s="32" t="s">
        <v>103</v>
      </c>
    </row>
    <row r="43" spans="1:3" s="4" customFormat="1" x14ac:dyDescent="0.25">
      <c r="A43" s="40" t="s">
        <v>66</v>
      </c>
      <c r="B43" s="39">
        <v>42000</v>
      </c>
      <c r="C43" s="32" t="s">
        <v>104</v>
      </c>
    </row>
    <row r="44" spans="1:3" s="4" customFormat="1" x14ac:dyDescent="0.25">
      <c r="A44" s="40" t="s">
        <v>67</v>
      </c>
      <c r="B44" s="39">
        <v>7950</v>
      </c>
      <c r="C44" s="32" t="s">
        <v>105</v>
      </c>
    </row>
    <row r="45" spans="1:3" s="4" customFormat="1" x14ac:dyDescent="0.25">
      <c r="A45" s="40" t="s">
        <v>67</v>
      </c>
      <c r="B45" s="39">
        <v>5370.4</v>
      </c>
      <c r="C45" s="32" t="s">
        <v>38</v>
      </c>
    </row>
    <row r="46" spans="1:3" s="4" customFormat="1" x14ac:dyDescent="0.25">
      <c r="A46" s="40" t="s">
        <v>67</v>
      </c>
      <c r="B46" s="39">
        <v>65880</v>
      </c>
      <c r="C46" s="32" t="s">
        <v>106</v>
      </c>
    </row>
    <row r="47" spans="1:3" s="4" customFormat="1" x14ac:dyDescent="0.25">
      <c r="A47" s="40" t="s">
        <v>68</v>
      </c>
      <c r="B47" s="39">
        <v>7383</v>
      </c>
      <c r="C47" s="32" t="s">
        <v>107</v>
      </c>
    </row>
    <row r="48" spans="1:3" s="4" customFormat="1" x14ac:dyDescent="0.25">
      <c r="A48" s="40" t="s">
        <v>68</v>
      </c>
      <c r="B48" s="39">
        <v>4256</v>
      </c>
      <c r="C48" s="32" t="s">
        <v>108</v>
      </c>
    </row>
    <row r="49" spans="1:3" s="4" customFormat="1" x14ac:dyDescent="0.25">
      <c r="A49" s="40" t="s">
        <v>69</v>
      </c>
      <c r="B49" s="39">
        <v>27685</v>
      </c>
      <c r="C49" s="32" t="s">
        <v>109</v>
      </c>
    </row>
    <row r="50" spans="1:3" s="4" customFormat="1" x14ac:dyDescent="0.25">
      <c r="A50" s="40" t="s">
        <v>69</v>
      </c>
      <c r="B50" s="39">
        <v>2790</v>
      </c>
      <c r="C50" s="32" t="s">
        <v>110</v>
      </c>
    </row>
    <row r="51" spans="1:3" s="4" customFormat="1" x14ac:dyDescent="0.25">
      <c r="A51" s="40" t="s">
        <v>69</v>
      </c>
      <c r="B51" s="39">
        <v>3560</v>
      </c>
      <c r="C51" s="32" t="s">
        <v>111</v>
      </c>
    </row>
    <row r="52" spans="1:3" s="4" customFormat="1" x14ac:dyDescent="0.25">
      <c r="A52" s="40" t="s">
        <v>69</v>
      </c>
      <c r="B52" s="39">
        <v>3315</v>
      </c>
      <c r="C52" s="32" t="s">
        <v>112</v>
      </c>
    </row>
    <row r="53" spans="1:3" s="4" customFormat="1" x14ac:dyDescent="0.25">
      <c r="A53" s="40" t="s">
        <v>69</v>
      </c>
      <c r="B53" s="39">
        <v>4505</v>
      </c>
      <c r="C53" s="32" t="s">
        <v>113</v>
      </c>
    </row>
    <row r="54" spans="1:3" s="4" customFormat="1" x14ac:dyDescent="0.25">
      <c r="A54" s="40" t="s">
        <v>69</v>
      </c>
      <c r="B54" s="39">
        <v>7577.5</v>
      </c>
      <c r="C54" s="32" t="s">
        <v>114</v>
      </c>
    </row>
    <row r="55" spans="1:3" s="4" customFormat="1" x14ac:dyDescent="0.25">
      <c r="A55" s="40" t="s">
        <v>69</v>
      </c>
      <c r="B55" s="39">
        <v>51308</v>
      </c>
      <c r="C55" s="32" t="s">
        <v>115</v>
      </c>
    </row>
    <row r="56" spans="1:3" s="4" customFormat="1" x14ac:dyDescent="0.25">
      <c r="A56" s="40" t="s">
        <v>69</v>
      </c>
      <c r="B56" s="39">
        <v>86220</v>
      </c>
      <c r="C56" s="32" t="s">
        <v>116</v>
      </c>
    </row>
    <row r="57" spans="1:3" s="4" customFormat="1" x14ac:dyDescent="0.25">
      <c r="A57" s="40" t="s">
        <v>70</v>
      </c>
      <c r="B57" s="39">
        <f>20000+64000</f>
        <v>84000</v>
      </c>
      <c r="C57" s="32" t="s">
        <v>186</v>
      </c>
    </row>
    <row r="58" spans="1:3" s="4" customFormat="1" x14ac:dyDescent="0.25">
      <c r="A58" s="40" t="s">
        <v>70</v>
      </c>
      <c r="B58" s="39">
        <v>35000</v>
      </c>
      <c r="C58" s="32" t="s">
        <v>117</v>
      </c>
    </row>
    <row r="59" spans="1:3" s="4" customFormat="1" x14ac:dyDescent="0.25">
      <c r="A59" s="40" t="s">
        <v>70</v>
      </c>
      <c r="B59" s="39">
        <v>28670</v>
      </c>
      <c r="C59" s="32" t="s">
        <v>118</v>
      </c>
    </row>
    <row r="60" spans="1:3" s="4" customFormat="1" x14ac:dyDescent="0.25">
      <c r="A60" s="40" t="s">
        <v>70</v>
      </c>
      <c r="B60" s="39">
        <v>11250</v>
      </c>
      <c r="C60" s="32" t="s">
        <v>119</v>
      </c>
    </row>
    <row r="61" spans="1:3" x14ac:dyDescent="0.25">
      <c r="A61" s="34"/>
      <c r="B61" s="35">
        <f>2930585.6+42000</f>
        <v>2972585.6</v>
      </c>
      <c r="C61" s="35" t="s">
        <v>29</v>
      </c>
    </row>
    <row r="62" spans="1:3" s="4" customFormat="1" x14ac:dyDescent="0.3">
      <c r="A62" s="34"/>
      <c r="B62" s="35">
        <f>5861.17+222724.51+3192</f>
        <v>231777.68000000002</v>
      </c>
      <c r="C62" s="35" t="s">
        <v>30</v>
      </c>
    </row>
    <row r="63" spans="1:3" s="4" customFormat="1" x14ac:dyDescent="0.3">
      <c r="A63" s="9" t="s">
        <v>2</v>
      </c>
      <c r="B63" s="10">
        <f>SUM(B3:B62)</f>
        <v>5273087.13</v>
      </c>
      <c r="C63" s="11"/>
    </row>
    <row r="64" spans="1:3" ht="15" customHeight="1" x14ac:dyDescent="0.25">
      <c r="A64" s="31" t="s">
        <v>20</v>
      </c>
      <c r="B64" s="25"/>
      <c r="C64" s="26"/>
    </row>
    <row r="65" spans="1:3" s="4" customFormat="1" ht="30" customHeight="1" x14ac:dyDescent="0.3">
      <c r="A65" s="48" t="s">
        <v>33</v>
      </c>
      <c r="B65" s="48"/>
      <c r="C65" s="48"/>
    </row>
    <row r="66" spans="1:3" s="4" customFormat="1" x14ac:dyDescent="0.3">
      <c r="A66" s="35" t="s">
        <v>53</v>
      </c>
      <c r="B66" s="35">
        <v>7000</v>
      </c>
      <c r="C66" s="41" t="s">
        <v>187</v>
      </c>
    </row>
    <row r="67" spans="1:3" x14ac:dyDescent="0.25">
      <c r="A67" s="34" t="s">
        <v>58</v>
      </c>
      <c r="B67" s="35">
        <v>18000</v>
      </c>
      <c r="C67" s="35" t="s">
        <v>181</v>
      </c>
    </row>
    <row r="68" spans="1:3" x14ac:dyDescent="0.25">
      <c r="A68" s="34" t="s">
        <v>120</v>
      </c>
      <c r="B68" s="35">
        <v>18000</v>
      </c>
      <c r="C68" s="35" t="s">
        <v>182</v>
      </c>
    </row>
    <row r="69" spans="1:3" x14ac:dyDescent="0.25">
      <c r="A69" s="34" t="s">
        <v>69</v>
      </c>
      <c r="B69" s="35">
        <v>13200</v>
      </c>
      <c r="C69" s="35" t="s">
        <v>121</v>
      </c>
    </row>
    <row r="70" spans="1:3" x14ac:dyDescent="0.25">
      <c r="A70" s="34"/>
      <c r="B70" s="35">
        <v>36000</v>
      </c>
      <c r="C70" s="35" t="s">
        <v>29</v>
      </c>
    </row>
    <row r="71" spans="1:3" s="4" customFormat="1" x14ac:dyDescent="0.3">
      <c r="A71" s="34"/>
      <c r="B71" s="35">
        <f>2736+72</f>
        <v>2808</v>
      </c>
      <c r="C71" s="35" t="s">
        <v>30</v>
      </c>
    </row>
    <row r="72" spans="1:3" s="4" customFormat="1" x14ac:dyDescent="0.3">
      <c r="A72" s="9" t="s">
        <v>2</v>
      </c>
      <c r="B72" s="10">
        <f>SUM(B66:B71)</f>
        <v>95008</v>
      </c>
      <c r="C72" s="11"/>
    </row>
    <row r="73" spans="1:3" s="22" customFormat="1" x14ac:dyDescent="0.3">
      <c r="A73" s="30" t="s">
        <v>21</v>
      </c>
      <c r="B73" s="27"/>
    </row>
    <row r="74" spans="1:3" s="4" customFormat="1" ht="30" customHeight="1" x14ac:dyDescent="0.3">
      <c r="A74" s="46" t="s">
        <v>26</v>
      </c>
      <c r="B74" s="47"/>
      <c r="C74" s="47"/>
    </row>
    <row r="75" spans="1:3" s="32" customFormat="1" ht="13.8" customHeight="1" x14ac:dyDescent="0.25">
      <c r="A75" s="40" t="s">
        <v>52</v>
      </c>
      <c r="B75" s="35">
        <v>7190</v>
      </c>
      <c r="C75" s="32" t="s">
        <v>176</v>
      </c>
    </row>
    <row r="76" spans="1:3" x14ac:dyDescent="0.25">
      <c r="A76" s="35" t="s">
        <v>53</v>
      </c>
      <c r="B76" s="35">
        <v>9800</v>
      </c>
      <c r="C76" s="41" t="s">
        <v>188</v>
      </c>
    </row>
    <row r="77" spans="1:3" s="4" customFormat="1" x14ac:dyDescent="0.3">
      <c r="A77" s="35" t="s">
        <v>53</v>
      </c>
      <c r="B77" s="35">
        <v>12780</v>
      </c>
      <c r="C77" s="41" t="s">
        <v>123</v>
      </c>
    </row>
    <row r="78" spans="1:3" s="4" customFormat="1" x14ac:dyDescent="0.3">
      <c r="A78" s="35" t="s">
        <v>53</v>
      </c>
      <c r="B78" s="35">
        <v>204720</v>
      </c>
      <c r="C78" s="41" t="s">
        <v>124</v>
      </c>
    </row>
    <row r="79" spans="1:3" s="4" customFormat="1" x14ac:dyDescent="0.3">
      <c r="A79" s="35" t="s">
        <v>54</v>
      </c>
      <c r="B79" s="35">
        <v>7000</v>
      </c>
      <c r="C79" s="41" t="s">
        <v>125</v>
      </c>
    </row>
    <row r="80" spans="1:3" s="4" customFormat="1" x14ac:dyDescent="0.3">
      <c r="A80" s="35" t="s">
        <v>54</v>
      </c>
      <c r="B80" s="35">
        <f>13000+75000+45000+23000+25000+32000+32000</f>
        <v>245000</v>
      </c>
      <c r="C80" s="41" t="s">
        <v>45</v>
      </c>
    </row>
    <row r="81" spans="1:3" s="4" customFormat="1" x14ac:dyDescent="0.3">
      <c r="A81" s="35" t="s">
        <v>54</v>
      </c>
      <c r="B81" s="35">
        <v>14000</v>
      </c>
      <c r="C81" s="41" t="s">
        <v>126</v>
      </c>
    </row>
    <row r="82" spans="1:3" s="4" customFormat="1" x14ac:dyDescent="0.3">
      <c r="A82" s="35" t="s">
        <v>54</v>
      </c>
      <c r="B82" s="35">
        <v>10000</v>
      </c>
      <c r="C82" s="41" t="s">
        <v>127</v>
      </c>
    </row>
    <row r="83" spans="1:3" s="4" customFormat="1" x14ac:dyDescent="0.3">
      <c r="A83" s="35" t="s">
        <v>55</v>
      </c>
      <c r="B83" s="35">
        <v>11348</v>
      </c>
      <c r="C83" s="41" t="s">
        <v>128</v>
      </c>
    </row>
    <row r="84" spans="1:3" s="4" customFormat="1" x14ac:dyDescent="0.3">
      <c r="A84" s="35" t="s">
        <v>57</v>
      </c>
      <c r="B84" s="35">
        <v>19323</v>
      </c>
      <c r="C84" s="41" t="s">
        <v>129</v>
      </c>
    </row>
    <row r="85" spans="1:3" s="4" customFormat="1" x14ac:dyDescent="0.3">
      <c r="A85" s="35" t="s">
        <v>57</v>
      </c>
      <c r="B85" s="35">
        <v>19250</v>
      </c>
      <c r="C85" s="41" t="s">
        <v>130</v>
      </c>
    </row>
    <row r="86" spans="1:3" s="4" customFormat="1" x14ac:dyDescent="0.3">
      <c r="A86" s="35" t="s">
        <v>58</v>
      </c>
      <c r="B86" s="35">
        <v>10559.84</v>
      </c>
      <c r="C86" s="41" t="s">
        <v>131</v>
      </c>
    </row>
    <row r="87" spans="1:3" s="4" customFormat="1" x14ac:dyDescent="0.3">
      <c r="A87" s="35" t="s">
        <v>58</v>
      </c>
      <c r="B87" s="35">
        <v>369600</v>
      </c>
      <c r="C87" s="41" t="s">
        <v>132</v>
      </c>
    </row>
    <row r="88" spans="1:3" s="4" customFormat="1" x14ac:dyDescent="0.3">
      <c r="A88" s="35" t="s">
        <v>58</v>
      </c>
      <c r="B88" s="35">
        <v>54000</v>
      </c>
      <c r="C88" s="41" t="s">
        <v>133</v>
      </c>
    </row>
    <row r="89" spans="1:3" s="4" customFormat="1" x14ac:dyDescent="0.3">
      <c r="A89" s="35" t="s">
        <v>58</v>
      </c>
      <c r="B89" s="35">
        <v>52200</v>
      </c>
      <c r="C89" s="41" t="s">
        <v>134</v>
      </c>
    </row>
    <row r="90" spans="1:3" s="4" customFormat="1" x14ac:dyDescent="0.3">
      <c r="A90" s="35" t="s">
        <v>59</v>
      </c>
      <c r="B90" s="35">
        <f>20000+20000+15000+15000+10000</f>
        <v>80000</v>
      </c>
      <c r="C90" s="41" t="s">
        <v>46</v>
      </c>
    </row>
    <row r="91" spans="1:3" s="4" customFormat="1" x14ac:dyDescent="0.3">
      <c r="A91" s="35" t="s">
        <v>60</v>
      </c>
      <c r="B91" s="35">
        <v>400000</v>
      </c>
      <c r="C91" s="41" t="s">
        <v>135</v>
      </c>
    </row>
    <row r="92" spans="1:3" s="4" customFormat="1" x14ac:dyDescent="0.3">
      <c r="A92" s="35" t="s">
        <v>60</v>
      </c>
      <c r="B92" s="35">
        <v>40480</v>
      </c>
      <c r="C92" s="41" t="s">
        <v>136</v>
      </c>
    </row>
    <row r="93" spans="1:3" s="4" customFormat="1" x14ac:dyDescent="0.3">
      <c r="A93" s="35" t="s">
        <v>61</v>
      </c>
      <c r="B93" s="35">
        <v>53000</v>
      </c>
      <c r="C93" s="41" t="s">
        <v>137</v>
      </c>
    </row>
    <row r="94" spans="1:3" s="4" customFormat="1" x14ac:dyDescent="0.3">
      <c r="A94" s="35" t="s">
        <v>61</v>
      </c>
      <c r="B94" s="35">
        <v>100000</v>
      </c>
      <c r="C94" s="41" t="s">
        <v>138</v>
      </c>
    </row>
    <row r="95" spans="1:3" s="4" customFormat="1" x14ac:dyDescent="0.3">
      <c r="A95" s="35" t="s">
        <v>61</v>
      </c>
      <c r="B95" s="35">
        <v>20215</v>
      </c>
      <c r="C95" s="41" t="s">
        <v>139</v>
      </c>
    </row>
    <row r="96" spans="1:3" s="4" customFormat="1" x14ac:dyDescent="0.3">
      <c r="A96" s="35" t="s">
        <v>62</v>
      </c>
      <c r="B96" s="35">
        <v>189252</v>
      </c>
      <c r="C96" s="41" t="s">
        <v>140</v>
      </c>
    </row>
    <row r="97" spans="1:3" s="4" customFormat="1" x14ac:dyDescent="0.3">
      <c r="A97" s="35" t="s">
        <v>63</v>
      </c>
      <c r="B97" s="35">
        <v>26000</v>
      </c>
      <c r="C97" s="41" t="s">
        <v>141</v>
      </c>
    </row>
    <row r="98" spans="1:3" s="4" customFormat="1" x14ac:dyDescent="0.3">
      <c r="A98" s="35" t="s">
        <v>63</v>
      </c>
      <c r="B98" s="35">
        <v>340450</v>
      </c>
      <c r="C98" s="41" t="s">
        <v>180</v>
      </c>
    </row>
    <row r="99" spans="1:3" s="4" customFormat="1" x14ac:dyDescent="0.3">
      <c r="A99" s="35" t="s">
        <v>63</v>
      </c>
      <c r="B99" s="35">
        <v>60000</v>
      </c>
      <c r="C99" s="41" t="s">
        <v>142</v>
      </c>
    </row>
    <row r="100" spans="1:3" s="4" customFormat="1" x14ac:dyDescent="0.3">
      <c r="A100" s="35" t="s">
        <v>63</v>
      </c>
      <c r="B100" s="35">
        <v>250000</v>
      </c>
      <c r="C100" s="41" t="s">
        <v>179</v>
      </c>
    </row>
    <row r="101" spans="1:3" s="4" customFormat="1" x14ac:dyDescent="0.3">
      <c r="A101" s="35" t="s">
        <v>120</v>
      </c>
      <c r="B101" s="35">
        <v>4386</v>
      </c>
      <c r="C101" s="41" t="s">
        <v>143</v>
      </c>
    </row>
    <row r="102" spans="1:3" s="4" customFormat="1" x14ac:dyDescent="0.3">
      <c r="A102" s="35" t="s">
        <v>120</v>
      </c>
      <c r="B102" s="35">
        <v>51287</v>
      </c>
      <c r="C102" s="41" t="s">
        <v>144</v>
      </c>
    </row>
    <row r="103" spans="1:3" s="4" customFormat="1" x14ac:dyDescent="0.3">
      <c r="A103" s="35" t="s">
        <v>120</v>
      </c>
      <c r="B103" s="35">
        <v>26600</v>
      </c>
      <c r="C103" s="41" t="s">
        <v>145</v>
      </c>
    </row>
    <row r="104" spans="1:3" s="4" customFormat="1" x14ac:dyDescent="0.3">
      <c r="A104" s="35" t="s">
        <v>120</v>
      </c>
      <c r="B104" s="35">
        <v>61250</v>
      </c>
      <c r="C104" s="41" t="s">
        <v>146</v>
      </c>
    </row>
    <row r="105" spans="1:3" s="4" customFormat="1" x14ac:dyDescent="0.3">
      <c r="A105" s="35" t="s">
        <v>65</v>
      </c>
      <c r="B105" s="35">
        <v>150075</v>
      </c>
      <c r="C105" s="41" t="s">
        <v>147</v>
      </c>
    </row>
    <row r="106" spans="1:3" s="4" customFormat="1" x14ac:dyDescent="0.3">
      <c r="A106" s="35" t="s">
        <v>65</v>
      </c>
      <c r="B106" s="35">
        <v>8000</v>
      </c>
      <c r="C106" s="41" t="s">
        <v>148</v>
      </c>
    </row>
    <row r="107" spans="1:3" s="4" customFormat="1" x14ac:dyDescent="0.3">
      <c r="A107" s="35" t="s">
        <v>66</v>
      </c>
      <c r="B107" s="35">
        <v>169770</v>
      </c>
      <c r="C107" s="41" t="s">
        <v>149</v>
      </c>
    </row>
    <row r="108" spans="1:3" s="4" customFormat="1" x14ac:dyDescent="0.3">
      <c r="A108" s="35" t="s">
        <v>66</v>
      </c>
      <c r="B108" s="35">
        <v>445020</v>
      </c>
      <c r="C108" s="41" t="s">
        <v>150</v>
      </c>
    </row>
    <row r="109" spans="1:3" s="4" customFormat="1" x14ac:dyDescent="0.3">
      <c r="A109" s="35" t="s">
        <v>66</v>
      </c>
      <c r="B109" s="35">
        <v>2800</v>
      </c>
      <c r="C109" s="41" t="s">
        <v>151</v>
      </c>
    </row>
    <row r="110" spans="1:3" s="4" customFormat="1" x14ac:dyDescent="0.3">
      <c r="A110" s="35" t="s">
        <v>66</v>
      </c>
      <c r="B110" s="35">
        <v>5222</v>
      </c>
      <c r="C110" s="41" t="s">
        <v>152</v>
      </c>
    </row>
    <row r="111" spans="1:3" s="4" customFormat="1" x14ac:dyDescent="0.3">
      <c r="A111" s="35" t="s">
        <v>66</v>
      </c>
      <c r="B111" s="35">
        <v>3919.6</v>
      </c>
      <c r="C111" s="41" t="s">
        <v>153</v>
      </c>
    </row>
    <row r="112" spans="1:3" s="4" customFormat="1" x14ac:dyDescent="0.3">
      <c r="A112" s="35" t="s">
        <v>66</v>
      </c>
      <c r="B112" s="35">
        <v>12903</v>
      </c>
      <c r="C112" s="41" t="s">
        <v>154</v>
      </c>
    </row>
    <row r="113" spans="1:3" s="4" customFormat="1" x14ac:dyDescent="0.3">
      <c r="A113" s="35" t="s">
        <v>66</v>
      </c>
      <c r="B113" s="35">
        <v>16678</v>
      </c>
      <c r="C113" s="41" t="s">
        <v>155</v>
      </c>
    </row>
    <row r="114" spans="1:3" s="4" customFormat="1" x14ac:dyDescent="0.3">
      <c r="A114" s="35" t="s">
        <v>66</v>
      </c>
      <c r="B114" s="35">
        <v>12800</v>
      </c>
      <c r="C114" s="41" t="s">
        <v>156</v>
      </c>
    </row>
    <row r="115" spans="1:3" s="4" customFormat="1" x14ac:dyDescent="0.3">
      <c r="A115" s="35" t="s">
        <v>66</v>
      </c>
      <c r="B115" s="35">
        <v>8000</v>
      </c>
      <c r="C115" s="41" t="s">
        <v>157</v>
      </c>
    </row>
    <row r="116" spans="1:3" s="4" customFormat="1" x14ac:dyDescent="0.3">
      <c r="A116" s="35" t="s">
        <v>66</v>
      </c>
      <c r="B116" s="35">
        <v>10000</v>
      </c>
      <c r="C116" s="41" t="s">
        <v>158</v>
      </c>
    </row>
    <row r="117" spans="1:3" s="4" customFormat="1" x14ac:dyDescent="0.3">
      <c r="A117" s="35" t="s">
        <v>67</v>
      </c>
      <c r="B117" s="35">
        <v>56400</v>
      </c>
      <c r="C117" s="41" t="s">
        <v>159</v>
      </c>
    </row>
    <row r="118" spans="1:3" s="4" customFormat="1" x14ac:dyDescent="0.3">
      <c r="A118" s="35" t="s">
        <v>67</v>
      </c>
      <c r="B118" s="35">
        <v>18596</v>
      </c>
      <c r="C118" s="41" t="s">
        <v>160</v>
      </c>
    </row>
    <row r="119" spans="1:3" s="4" customFormat="1" x14ac:dyDescent="0.3">
      <c r="A119" s="35" t="s">
        <v>67</v>
      </c>
      <c r="B119" s="35">
        <v>12000</v>
      </c>
      <c r="C119" s="41" t="s">
        <v>183</v>
      </c>
    </row>
    <row r="120" spans="1:3" s="4" customFormat="1" x14ac:dyDescent="0.3">
      <c r="A120" s="35" t="s">
        <v>67</v>
      </c>
      <c r="B120" s="35">
        <v>4261.46</v>
      </c>
      <c r="C120" s="41" t="s">
        <v>161</v>
      </c>
    </row>
    <row r="121" spans="1:3" s="4" customFormat="1" x14ac:dyDescent="0.3">
      <c r="A121" s="35" t="s">
        <v>67</v>
      </c>
      <c r="B121" s="35">
        <f>8950+1553</f>
        <v>10503</v>
      </c>
      <c r="C121" s="41" t="s">
        <v>162</v>
      </c>
    </row>
    <row r="122" spans="1:3" s="4" customFormat="1" x14ac:dyDescent="0.3">
      <c r="A122" s="35" t="s">
        <v>67</v>
      </c>
      <c r="B122" s="35">
        <f>5355+28390</f>
        <v>33745</v>
      </c>
      <c r="C122" s="41" t="s">
        <v>184</v>
      </c>
    </row>
    <row r="123" spans="1:3" s="4" customFormat="1" x14ac:dyDescent="0.3">
      <c r="A123" s="35" t="s">
        <v>67</v>
      </c>
      <c r="B123" s="35">
        <f>63000+590+120+491</f>
        <v>64201</v>
      </c>
      <c r="C123" s="41" t="s">
        <v>133</v>
      </c>
    </row>
    <row r="124" spans="1:3" s="4" customFormat="1" x14ac:dyDescent="0.3">
      <c r="A124" s="35" t="s">
        <v>68</v>
      </c>
      <c r="B124" s="35">
        <v>78600</v>
      </c>
      <c r="C124" s="41" t="s">
        <v>163</v>
      </c>
    </row>
    <row r="125" spans="1:3" s="4" customFormat="1" x14ac:dyDescent="0.3">
      <c r="A125" s="35" t="s">
        <v>68</v>
      </c>
      <c r="B125" s="35">
        <f>99835.7+228160.3</f>
        <v>327996</v>
      </c>
      <c r="C125" s="41" t="s">
        <v>164</v>
      </c>
    </row>
    <row r="126" spans="1:3" s="4" customFormat="1" x14ac:dyDescent="0.3">
      <c r="A126" s="35" t="s">
        <v>68</v>
      </c>
      <c r="B126" s="35">
        <v>105000</v>
      </c>
      <c r="C126" s="41" t="s">
        <v>165</v>
      </c>
    </row>
    <row r="127" spans="1:3" s="4" customFormat="1" x14ac:dyDescent="0.3">
      <c r="A127" s="35" t="s">
        <v>70</v>
      </c>
      <c r="B127" s="35">
        <v>140000</v>
      </c>
      <c r="C127" s="45" t="s">
        <v>166</v>
      </c>
    </row>
    <row r="128" spans="1:3" x14ac:dyDescent="0.25">
      <c r="A128" s="35"/>
      <c r="B128" s="35">
        <f>680455.15+142500+172500+97600</f>
        <v>1093055.1499999999</v>
      </c>
      <c r="C128" s="35" t="s">
        <v>29</v>
      </c>
    </row>
    <row r="129" spans="1:3" s="4" customFormat="1" x14ac:dyDescent="0.3">
      <c r="A129" s="35"/>
      <c r="B129" s="35">
        <f>1240.89+47154.59+285+10830+17670+195.2+7417.6</f>
        <v>84793.279999999999</v>
      </c>
      <c r="C129" s="35" t="s">
        <v>30</v>
      </c>
    </row>
    <row r="130" spans="1:3" s="4" customFormat="1" x14ac:dyDescent="0.3">
      <c r="A130" s="9" t="s">
        <v>2</v>
      </c>
      <c r="B130" s="10">
        <f>SUM(B75:B129)</f>
        <v>5624029.330000001</v>
      </c>
      <c r="C130" s="11"/>
    </row>
    <row r="131" spans="1:3" s="4" customFormat="1" x14ac:dyDescent="0.3">
      <c r="A131" s="30" t="s">
        <v>23</v>
      </c>
      <c r="B131" s="27"/>
      <c r="C131" s="22"/>
    </row>
    <row r="132" spans="1:3" s="4" customFormat="1" ht="30" customHeight="1" x14ac:dyDescent="0.3">
      <c r="A132" s="46" t="s">
        <v>27</v>
      </c>
      <c r="B132" s="47"/>
      <c r="C132" s="47"/>
    </row>
    <row r="133" spans="1:3" s="28" customFormat="1" ht="13.8" customHeight="1" x14ac:dyDescent="0.3">
      <c r="A133" s="35" t="s">
        <v>54</v>
      </c>
      <c r="B133" s="35">
        <v>35000</v>
      </c>
      <c r="C133" s="35" t="s">
        <v>167</v>
      </c>
    </row>
    <row r="134" spans="1:3" s="28" customFormat="1" ht="13.8" customHeight="1" x14ac:dyDescent="0.3">
      <c r="A134" s="28" t="s">
        <v>59</v>
      </c>
      <c r="B134" s="35">
        <v>195000</v>
      </c>
      <c r="C134" s="35" t="s">
        <v>168</v>
      </c>
    </row>
    <row r="135" spans="1:3" s="28" customFormat="1" x14ac:dyDescent="0.3">
      <c r="A135" s="28" t="s">
        <v>59</v>
      </c>
      <c r="B135" s="35">
        <v>113482</v>
      </c>
      <c r="C135" s="35" t="s">
        <v>44</v>
      </c>
    </row>
    <row r="136" spans="1:3" s="28" customFormat="1" x14ac:dyDescent="0.3">
      <c r="A136" s="28" t="s">
        <v>122</v>
      </c>
      <c r="B136" s="35">
        <v>1350</v>
      </c>
      <c r="C136" s="35" t="s">
        <v>169</v>
      </c>
    </row>
    <row r="137" spans="1:3" s="28" customFormat="1" x14ac:dyDescent="0.3">
      <c r="A137" s="28" t="s">
        <v>61</v>
      </c>
      <c r="B137" s="35">
        <v>21705</v>
      </c>
      <c r="C137" s="35" t="s">
        <v>170</v>
      </c>
    </row>
    <row r="138" spans="1:3" s="28" customFormat="1" x14ac:dyDescent="0.3">
      <c r="A138" s="28" t="s">
        <v>63</v>
      </c>
      <c r="B138" s="35">
        <v>20000</v>
      </c>
      <c r="C138" s="35" t="s">
        <v>47</v>
      </c>
    </row>
    <row r="139" spans="1:3" s="28" customFormat="1" x14ac:dyDescent="0.3">
      <c r="A139" s="28" t="s">
        <v>64</v>
      </c>
      <c r="B139" s="35">
        <v>711239.55</v>
      </c>
      <c r="C139" s="35" t="s">
        <v>177</v>
      </c>
    </row>
    <row r="140" spans="1:3" s="28" customFormat="1" x14ac:dyDescent="0.3">
      <c r="A140" s="28" t="s">
        <v>64</v>
      </c>
      <c r="B140" s="35">
        <v>871535.7</v>
      </c>
      <c r="C140" s="35" t="s">
        <v>189</v>
      </c>
    </row>
    <row r="141" spans="1:3" s="28" customFormat="1" x14ac:dyDescent="0.3">
      <c r="A141" s="28" t="s">
        <v>64</v>
      </c>
      <c r="B141" s="35">
        <v>50500</v>
      </c>
      <c r="C141" s="35" t="s">
        <v>171</v>
      </c>
    </row>
    <row r="142" spans="1:3" s="28" customFormat="1" x14ac:dyDescent="0.3">
      <c r="A142" s="28" t="s">
        <v>65</v>
      </c>
      <c r="B142" s="35">
        <v>7003</v>
      </c>
      <c r="C142" s="35" t="s">
        <v>172</v>
      </c>
    </row>
    <row r="143" spans="1:3" s="28" customFormat="1" x14ac:dyDescent="0.3">
      <c r="A143" s="28" t="s">
        <v>65</v>
      </c>
      <c r="B143" s="35">
        <f>19000+9737.2</f>
        <v>28737.200000000001</v>
      </c>
      <c r="C143" s="35" t="s">
        <v>173</v>
      </c>
    </row>
    <row r="144" spans="1:3" s="28" customFormat="1" x14ac:dyDescent="0.3">
      <c r="A144" s="28" t="s">
        <v>68</v>
      </c>
      <c r="B144" s="35">
        <v>21714</v>
      </c>
      <c r="C144" s="35" t="s">
        <v>174</v>
      </c>
    </row>
    <row r="145" spans="1:3" s="28" customFormat="1" x14ac:dyDescent="0.3">
      <c r="A145" s="28" t="s">
        <v>69</v>
      </c>
      <c r="B145" s="35">
        <v>21280</v>
      </c>
      <c r="C145" s="35" t="s">
        <v>178</v>
      </c>
    </row>
    <row r="146" spans="1:3" ht="13.8" customHeight="1" x14ac:dyDescent="0.25">
      <c r="A146" s="34"/>
      <c r="B146" s="35">
        <f>1060879.28+8050</f>
        <v>1068929.28</v>
      </c>
      <c r="C146" s="4" t="s">
        <v>29</v>
      </c>
    </row>
    <row r="147" spans="1:3" s="28" customFormat="1" ht="13.8" customHeight="1" x14ac:dyDescent="0.25">
      <c r="A147" s="34"/>
      <c r="B147" s="35">
        <f>2121.77+80626.83+611.8</f>
        <v>83360.400000000009</v>
      </c>
      <c r="C147" s="32" t="s">
        <v>30</v>
      </c>
    </row>
    <row r="148" spans="1:3" x14ac:dyDescent="0.25">
      <c r="A148" s="12" t="s">
        <v>2</v>
      </c>
      <c r="B148" s="14">
        <f>SUM(B133:B147)</f>
        <v>3250836.1300000004</v>
      </c>
      <c r="C148" s="15"/>
    </row>
    <row r="149" spans="1:3" s="4" customFormat="1" x14ac:dyDescent="0.3">
      <c r="A149" s="49" t="s">
        <v>3</v>
      </c>
      <c r="B149" s="50"/>
      <c r="C149" s="50"/>
    </row>
    <row r="150" spans="1:3" s="4" customFormat="1" ht="27.6" x14ac:dyDescent="0.3">
      <c r="A150" s="36"/>
      <c r="B150" s="37">
        <f>580766.78+1040</f>
        <v>581806.78</v>
      </c>
      <c r="C150" s="35" t="s">
        <v>32</v>
      </c>
    </row>
    <row r="151" spans="1:3" x14ac:dyDescent="0.25">
      <c r="A151" s="34"/>
      <c r="B151" s="35">
        <v>349195.84</v>
      </c>
      <c r="C151" s="35" t="s">
        <v>29</v>
      </c>
    </row>
    <row r="152" spans="1:3" x14ac:dyDescent="0.25">
      <c r="A152" s="34"/>
      <c r="B152" s="35">
        <v>26485.919999999998</v>
      </c>
      <c r="C152" s="35" t="s">
        <v>30</v>
      </c>
    </row>
    <row r="153" spans="1:3" x14ac:dyDescent="0.25">
      <c r="A153" s="34"/>
      <c r="B153" s="35">
        <v>798186</v>
      </c>
      <c r="C153" s="35" t="s">
        <v>190</v>
      </c>
    </row>
    <row r="154" spans="1:3" s="4" customFormat="1" x14ac:dyDescent="0.3">
      <c r="A154" s="34"/>
      <c r="B154" s="35">
        <v>31348.300000000429</v>
      </c>
      <c r="C154" s="35" t="s">
        <v>31</v>
      </c>
    </row>
    <row r="155" spans="1:3" x14ac:dyDescent="0.25">
      <c r="A155" s="12" t="s">
        <v>2</v>
      </c>
      <c r="B155" s="14">
        <f>SUM(B150:B154)</f>
        <v>1787022.8400000005</v>
      </c>
      <c r="C155" s="15"/>
    </row>
    <row r="156" spans="1:3" x14ac:dyDescent="0.25">
      <c r="A156" s="19"/>
      <c r="B156" s="20">
        <f>B155+B148+B130+B72+B63</f>
        <v>16029983.43</v>
      </c>
      <c r="C156" s="21" t="s">
        <v>5</v>
      </c>
    </row>
    <row r="157" spans="1:3" x14ac:dyDescent="0.25">
      <c r="B157" s="3"/>
    </row>
    <row r="158" spans="1:3" x14ac:dyDescent="0.25">
      <c r="C158" s="3"/>
    </row>
    <row r="159" spans="1:3" x14ac:dyDescent="0.25">
      <c r="C159" s="7"/>
    </row>
    <row r="160" spans="1:3" x14ac:dyDescent="0.25">
      <c r="C160" s="13"/>
    </row>
    <row r="161" spans="3:3" x14ac:dyDescent="0.25">
      <c r="C161" s="13"/>
    </row>
    <row r="162" spans="3:3" x14ac:dyDescent="0.25">
      <c r="C162" s="13"/>
    </row>
    <row r="163" spans="3:3" x14ac:dyDescent="0.25">
      <c r="C163" s="13"/>
    </row>
    <row r="164" spans="3:3" x14ac:dyDescent="0.25">
      <c r="C164" s="13"/>
    </row>
    <row r="165" spans="3:3" x14ac:dyDescent="0.25">
      <c r="C165" s="3"/>
    </row>
    <row r="166" spans="3:3" x14ac:dyDescent="0.25">
      <c r="C166" s="13"/>
    </row>
    <row r="167" spans="3:3" x14ac:dyDescent="0.25">
      <c r="C167" s="13"/>
    </row>
  </sheetData>
  <mergeCells count="5">
    <mergeCell ref="A2:C2"/>
    <mergeCell ref="A65:C65"/>
    <mergeCell ref="A149:C149"/>
    <mergeCell ref="A74:C74"/>
    <mergeCell ref="A132:C132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Ольга Малышева</cp:lastModifiedBy>
  <cp:lastPrinted>2017-08-23T15:27:46Z</cp:lastPrinted>
  <dcterms:created xsi:type="dcterms:W3CDTF">2017-04-06T09:22:47Z</dcterms:created>
  <dcterms:modified xsi:type="dcterms:W3CDTF">2026-03-25T12:31:30Z</dcterms:modified>
</cp:coreProperties>
</file>