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мен\БФ НИКА\Отчеты для сайта\2021\Март\"/>
    </mc:Choice>
  </mc:AlternateContent>
  <xr:revisionPtr revIDLastSave="0" documentId="13_ncr:1_{29ADDC7F-F91F-4270-96AC-525C1FC16F7F}" xr6:coauthVersionLast="47" xr6:coauthVersionMax="47" xr10:uidLastSave="{00000000-0000-0000-0000-000000000000}"/>
  <bookViews>
    <workbookView xWindow="-120" yWindow="-120" windowWidth="20730" windowHeight="11160" tabRatio="781" xr2:uid="{00000000-000D-0000-FFFF-FFFF00000000}"/>
  </bookViews>
  <sheets>
    <sheet name="Отчет общий" sheetId="1" r:id="rId1"/>
    <sheet name="Расходы" sheetId="6" r:id="rId2"/>
    <sheet name="Поступления" sheetId="14" r:id="rId3"/>
  </sheets>
  <calcPr calcId="191029"/>
</workbook>
</file>

<file path=xl/calcChain.xml><?xml version="1.0" encoding="utf-8"?>
<calcChain xmlns="http://schemas.openxmlformats.org/spreadsheetml/2006/main">
  <c r="C9" i="6" l="1"/>
  <c r="C13" i="1" l="1"/>
  <c r="B7" i="6"/>
  <c r="B8" i="6"/>
  <c r="B12" i="6"/>
  <c r="B16" i="6"/>
  <c r="B77" i="6"/>
  <c r="B48" i="6"/>
  <c r="B51" i="6"/>
  <c r="B45" i="6"/>
  <c r="B49" i="6"/>
  <c r="B38" i="6"/>
  <c r="B24" i="6"/>
  <c r="B29" i="6"/>
  <c r="B69" i="6"/>
  <c r="B63" i="6"/>
  <c r="B50" i="6"/>
  <c r="B19" i="6"/>
  <c r="B18" i="6"/>
  <c r="B33" i="6"/>
  <c r="B18" i="14"/>
  <c r="B20" i="14"/>
  <c r="D3" i="14"/>
  <c r="C22" i="6" l="1"/>
  <c r="C36" i="6"/>
  <c r="C55" i="6"/>
  <c r="D10" i="14" l="1"/>
  <c r="D17" i="14"/>
  <c r="C60" i="6"/>
  <c r="C3" i="6"/>
  <c r="C1" i="6" l="1"/>
  <c r="C17" i="1" s="1"/>
  <c r="D1" i="14"/>
  <c r="C15" i="1" s="1"/>
  <c r="C19" i="1" l="1"/>
</calcChain>
</file>

<file path=xl/sharedStrings.xml><?xml version="1.0" encoding="utf-8"?>
<sst xmlns="http://schemas.openxmlformats.org/spreadsheetml/2006/main" count="143" uniqueCount="108">
  <si>
    <t>Поступления на уставную деятельность</t>
  </si>
  <si>
    <t>Произведенные расходы</t>
  </si>
  <si>
    <t>Расходы на уставную деятельность</t>
  </si>
  <si>
    <t>Сумма</t>
  </si>
  <si>
    <t>Назначение платежа</t>
  </si>
  <si>
    <t>Статья расхода</t>
  </si>
  <si>
    <t>Остаток средств на начало периода</t>
  </si>
  <si>
    <t>Остаток средств на конец периода</t>
  </si>
  <si>
    <t>Административные и прочие расходы</t>
  </si>
  <si>
    <t xml:space="preserve"> о полученных средствах и произведенных расходах</t>
  </si>
  <si>
    <t>ФИНАНСОВЫЙ ОТЧЕТ</t>
  </si>
  <si>
    <t>*Детализация поступлений и произведенных расходов в соответствующих вкладках файла.</t>
  </si>
  <si>
    <t>Благотворительные пожертвования от юридических лиц</t>
  </si>
  <si>
    <t>Просвещение и мероприятия</t>
  </si>
  <si>
    <r>
      <t xml:space="preserve">Умная забота
</t>
    </r>
    <r>
      <rPr>
        <b/>
        <i/>
        <sz val="10"/>
        <color indexed="8"/>
        <rFont val="Times New Roman"/>
        <family val="1"/>
        <charset val="204"/>
      </rPr>
      <t>стерилизация и кастрация животных, ОСВВ</t>
    </r>
  </si>
  <si>
    <t>Благотворительное пожертвование</t>
  </si>
  <si>
    <r>
      <t xml:space="preserve">Дом для животных "Ника"
</t>
    </r>
    <r>
      <rPr>
        <b/>
        <i/>
        <sz val="10"/>
        <color indexed="8"/>
        <rFont val="Times New Roman"/>
        <family val="1"/>
        <charset val="204"/>
      </rPr>
      <t>содержание животных</t>
    </r>
  </si>
  <si>
    <t>Благотворительные пожертвования от физических лиц</t>
  </si>
  <si>
    <t>Прочие поступления</t>
  </si>
  <si>
    <t>Комиссия банка</t>
  </si>
  <si>
    <t>Расчетный счет фонда в ПАО "Промсвязьбанк"</t>
  </si>
  <si>
    <t>Расчетный счет фонда в ПАО "Сбербанк"</t>
  </si>
  <si>
    <t>Платежная система CloudPayments на сайте фонда</t>
  </si>
  <si>
    <t>Источник / отправитель</t>
  </si>
  <si>
    <t>Дата / период</t>
  </si>
  <si>
    <t>Портал Добро Mail.Ru</t>
  </si>
  <si>
    <r>
      <t xml:space="preserve">Скорая помощь 
</t>
    </r>
    <r>
      <rPr>
        <b/>
        <i/>
        <sz val="10"/>
        <color indexed="8"/>
        <rFont val="Times New Roman"/>
        <family val="1"/>
        <charset val="204"/>
      </rPr>
      <t>лечение животных</t>
    </r>
  </si>
  <si>
    <r>
      <t xml:space="preserve">Центр "Мокрый нос" 
</t>
    </r>
    <r>
      <rPr>
        <b/>
        <i/>
        <sz val="10"/>
        <color indexed="8"/>
        <rFont val="Times New Roman"/>
        <family val="1"/>
        <charset val="204"/>
      </rPr>
      <t>строительство и содержание центра</t>
    </r>
  </si>
  <si>
    <t>Лекарственные препараты</t>
  </si>
  <si>
    <t>Проценты по договору РКО</t>
  </si>
  <si>
    <t>Сбербанк</t>
  </si>
  <si>
    <t>Перевод собственных средств внутри одного ЮЛ</t>
  </si>
  <si>
    <t xml:space="preserve">Sms на короткий номер 3434 </t>
  </si>
  <si>
    <t>БФ "Нужна помощь"</t>
  </si>
  <si>
    <t>Услуги по ОСВВ</t>
  </si>
  <si>
    <t>Администрация городского округа Мытищи МО</t>
  </si>
  <si>
    <t>ПАО "Промсвязьбанк"</t>
  </si>
  <si>
    <t>ООО Компания "МААТ"</t>
  </si>
  <si>
    <t>Миллион призов</t>
  </si>
  <si>
    <t>Ежемесячный лизинговый платеж за автомобиль</t>
  </si>
  <si>
    <t>Топливо для автомобилей</t>
  </si>
  <si>
    <t>Мос.Ру ( Душевная Москва)</t>
  </si>
  <si>
    <t>Корм для собак</t>
  </si>
  <si>
    <t>Хозяйственные принадлежности</t>
  </si>
  <si>
    <t>Ремонт автомобиля</t>
  </si>
  <si>
    <t>Лекарственные препараты и медицинские расходники</t>
  </si>
  <si>
    <t xml:space="preserve">Оплата труда </t>
  </si>
  <si>
    <t xml:space="preserve">Налоги и взносы в бюджет </t>
  </si>
  <si>
    <t>Администрация Богородского городского округа МО</t>
  </si>
  <si>
    <t>Администрация Дмитровского городского округа МО</t>
  </si>
  <si>
    <t>Администрация Волоколамского городского округа МО</t>
  </si>
  <si>
    <t>Администрация городского округа Солнечногорск МО</t>
  </si>
  <si>
    <t>Приложение Tooba</t>
  </si>
  <si>
    <t>Канцелярские товары</t>
  </si>
  <si>
    <t>Информационные услуги ХэдХантер</t>
  </si>
  <si>
    <t>Лабораторные исследования кошек и собак, лаборатория Неовет</t>
  </si>
  <si>
    <t>Изготовление котоловок</t>
  </si>
  <si>
    <t>Оплата за автомобиль</t>
  </si>
  <si>
    <t>Услуги перевозки животных (Зоотакси)</t>
  </si>
  <si>
    <t>Администрация городского округа Лотошино МО</t>
  </si>
  <si>
    <t>Администрация Талдомского городского округа МО</t>
  </si>
  <si>
    <t>Администрация городского округа Шаховская МО</t>
  </si>
  <si>
    <t>Администрация городского округа Дубна МО</t>
  </si>
  <si>
    <t>ООО "ФАСТКОМ"</t>
  </si>
  <si>
    <t>Почтовые расходы</t>
  </si>
  <si>
    <t>Вакцинация от бешенства сотрудников</t>
  </si>
  <si>
    <t>Покупка расходных материалов для мастер-класса</t>
  </si>
  <si>
    <t>Ветеринарные препараты</t>
  </si>
  <si>
    <t>Расходные медицинские материалы</t>
  </si>
  <si>
    <t>Расходные строительные материалы</t>
  </si>
  <si>
    <t>Печать визиток</t>
  </si>
  <si>
    <t>Лечение в инфекционном стационаре (кот Клод) клиника Спарта</t>
  </si>
  <si>
    <t>Услуги по техническому обслуживанию инженерных систем за июнь 2021г.</t>
  </si>
  <si>
    <t>Хозяйственные принадлежности (перчатки, мешки для мусора)</t>
  </si>
  <si>
    <t>Ветеринарные услуги за февраль 2021г.</t>
  </si>
  <si>
    <t>Курьерские услуги</t>
  </si>
  <si>
    <t>Участие в Форуме благотворителей и меценатов</t>
  </si>
  <si>
    <t>Доставка ящиков для пожертвования</t>
  </si>
  <si>
    <t>Абонентская плата за услуги связи в феврале 2021г.</t>
  </si>
  <si>
    <t>Услуги по верстке дизайн-макетов</t>
  </si>
  <si>
    <t>Оплата штрафа за несвоевременное перечисление налоговым агентом суммы НДФЛ</t>
  </si>
  <si>
    <t>Хранение ящиков для пожертвования</t>
  </si>
  <si>
    <t>Техническая поддержка НКО (Сопровождение 1С-рарус:Бухгалтерия некоммерческой организации)</t>
  </si>
  <si>
    <t>Абонентское обслуживание (связь)</t>
  </si>
  <si>
    <t>Абонентская плата за услуги связи в марте 2021г.</t>
  </si>
  <si>
    <t>Консультация по фандрайзингу (менторство) в марте 2012г.</t>
  </si>
  <si>
    <t>Арендная плата за нежилое помещение за апрель 2021г.</t>
  </si>
  <si>
    <t>Ветеринарные услуги в марте 2021г.</t>
  </si>
  <si>
    <t>Услуги по вывозу мусора за февраль 2021г.</t>
  </si>
  <si>
    <t>Опилки в брикетах, сено</t>
  </si>
  <si>
    <t>Услуги по вывозу мусора за 2020г.</t>
  </si>
  <si>
    <t>Доставка мед. светильников</t>
  </si>
  <si>
    <t>Мед. осмотр водителей январь-февраль</t>
  </si>
  <si>
    <t>Мед. расходные материалы (шовный материал)</t>
  </si>
  <si>
    <t>Заточкка мед. инструментов</t>
  </si>
  <si>
    <t>Хранение мед. светильников</t>
  </si>
  <si>
    <t>Вакцины</t>
  </si>
  <si>
    <t xml:space="preserve"> за март 2021 года</t>
  </si>
  <si>
    <t>Аренда техники на отсыпку дорог в ноябре 2020 года</t>
  </si>
  <si>
    <t xml:space="preserve">Проведение Интернета </t>
  </si>
  <si>
    <t xml:space="preserve">Участие в конференции </t>
  </si>
  <si>
    <t>Покупка печатей</t>
  </si>
  <si>
    <t>STONEX FINANCIAL LTD (Benevity)</t>
  </si>
  <si>
    <t>Прием врача, лечение (кот Абрикос, клиника Гууд вет)</t>
  </si>
  <si>
    <t>Прием врача, лечение (кот Квазимодо, клиника Гууд вет)</t>
  </si>
  <si>
    <t>Реабилитация собаки Тахир, клиника Медвет</t>
  </si>
  <si>
    <t>Рентген, повторное МРТ, повторный прием хирурга и невролога (собака Орион, клиника Белый клык)</t>
  </si>
  <si>
    <t>Прием врача, лечение, МРТ (Глория, клиника ВЦСТ)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</si>
</sst>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"/>
    <numFmt numFmtId="165" formatCode="dd\.mm\.yyyy"/>
    <numFmt numFmtId="166" formatCode="[$-419]mmmm\ yyyy;@"/>
  </numFmts>
  <fonts count="17" x14ac:knownFonts="1">
    <font>
      <sz val="11"/>
      <color indexed="8"/>
      <name val="Calibri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Georgia"/>
      <family val="1"/>
      <charset val="204"/>
    </font>
    <font>
      <b/>
      <sz val="12"/>
      <color indexed="8"/>
      <name val="Georgia"/>
      <family val="1"/>
      <charset val="204"/>
    </font>
    <font>
      <sz val="12"/>
      <color indexed="8"/>
      <name val="Georgia"/>
      <family val="1"/>
      <charset val="204"/>
    </font>
    <font>
      <b/>
      <i/>
      <sz val="11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b/>
      <sz val="14"/>
      <color theme="6" tint="-0.499984740745262"/>
      <name val="Georgia"/>
      <family val="1"/>
      <charset val="204"/>
    </font>
    <font>
      <b/>
      <sz val="16"/>
      <color theme="6" tint="-0.499984740745262"/>
      <name val="Georg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Protection="0"/>
  </cellStyleXfs>
  <cellXfs count="103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4" fontId="0" fillId="0" borderId="0" xfId="0" applyNumberForma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4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4" fontId="7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" fontId="4" fillId="2" borderId="3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Protection="1"/>
    <xf numFmtId="0" fontId="8" fillId="0" borderId="0" xfId="0" applyFont="1" applyFill="1" applyBorder="1" applyAlignment="1" applyProtection="1">
      <alignment horizontal="left" vertical="center"/>
    </xf>
    <xf numFmtId="4" fontId="2" fillId="2" borderId="5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horizontal="right" vertical="top"/>
    </xf>
    <xf numFmtId="4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4" fontId="2" fillId="2" borderId="6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vertical="top" wrapText="1"/>
    </xf>
    <xf numFmtId="165" fontId="13" fillId="0" borderId="0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vertical="top"/>
    </xf>
    <xf numFmtId="4" fontId="2" fillId="4" borderId="7" xfId="0" applyNumberFormat="1" applyFont="1" applyFill="1" applyBorder="1" applyAlignment="1" applyProtection="1">
      <alignment vertical="center"/>
    </xf>
    <xf numFmtId="0" fontId="10" fillId="0" borderId="0" xfId="0" applyFont="1"/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3" fillId="0" borderId="1" xfId="0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wrapText="1"/>
    </xf>
    <xf numFmtId="0" fontId="13" fillId="3" borderId="4" xfId="0" applyNumberFormat="1" applyFont="1" applyFill="1" applyBorder="1" applyAlignment="1" applyProtection="1">
      <alignment horizontal="left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/>
    </xf>
    <xf numFmtId="4" fontId="10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horizontal="right" vertical="top"/>
    </xf>
    <xf numFmtId="4" fontId="3" fillId="0" borderId="8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/>
    <xf numFmtId="0" fontId="10" fillId="0" borderId="1" xfId="0" applyFont="1" applyBorder="1"/>
    <xf numFmtId="4" fontId="10" fillId="0" borderId="1" xfId="0" applyNumberFormat="1" applyFont="1" applyFill="1" applyBorder="1" applyAlignment="1">
      <alignment horizontal="center"/>
    </xf>
    <xf numFmtId="14" fontId="3" fillId="0" borderId="0" xfId="0" applyNumberFormat="1" applyFont="1" applyFill="1" applyProtection="1"/>
    <xf numFmtId="14" fontId="3" fillId="0" borderId="1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 applyProtection="1">
      <alignment horizontal="left" vertical="top" wrapText="1"/>
    </xf>
    <xf numFmtId="4" fontId="13" fillId="0" borderId="8" xfId="0" applyNumberFormat="1" applyFont="1" applyFill="1" applyBorder="1" applyAlignment="1" applyProtection="1">
      <alignment horizontal="center" vertical="center" wrapText="1"/>
    </xf>
    <xf numFmtId="4" fontId="13" fillId="5" borderId="15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14" fontId="13" fillId="0" borderId="1" xfId="0" applyNumberFormat="1" applyFont="1" applyFill="1" applyBorder="1" applyAlignment="1" applyProtection="1">
      <alignment horizontal="center" vertical="center" wrapText="1"/>
    </xf>
    <xf numFmtId="166" fontId="13" fillId="0" borderId="1" xfId="0" applyNumberFormat="1" applyFont="1" applyFill="1" applyBorder="1" applyAlignment="1" applyProtection="1">
      <alignment horizontal="center" vertical="center" wrapText="1"/>
    </xf>
    <xf numFmtId="14" fontId="13" fillId="3" borderId="1" xfId="0" applyNumberFormat="1" applyFont="1" applyFill="1" applyBorder="1" applyAlignment="1" applyProtection="1">
      <alignment horizontal="center" vertical="center" wrapText="1"/>
    </xf>
    <xf numFmtId="166" fontId="13" fillId="3" borderId="1" xfId="0" applyNumberFormat="1" applyFont="1" applyFill="1" applyBorder="1" applyAlignment="1" applyProtection="1">
      <alignment horizontal="center" vertical="center" wrapText="1"/>
    </xf>
    <xf numFmtId="14" fontId="10" fillId="0" borderId="1" xfId="0" applyNumberFormat="1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4" fontId="10" fillId="0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 applyProtection="1">
      <alignment horizontal="center" vertical="center" wrapText="1"/>
    </xf>
    <xf numFmtId="166" fontId="14" fillId="3" borderId="1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4" fontId="3" fillId="5" borderId="1" xfId="0" applyNumberFormat="1" applyFont="1" applyFill="1" applyBorder="1" applyAlignment="1" applyProtection="1">
      <alignment horizontal="center" vertical="top" wrapText="1"/>
    </xf>
    <xf numFmtId="4" fontId="3" fillId="5" borderId="1" xfId="0" applyNumberFormat="1" applyFont="1" applyFill="1" applyBorder="1" applyAlignment="1" applyProtection="1">
      <alignment horizontal="center" vertical="top" wrapText="1"/>
    </xf>
    <xf numFmtId="4" fontId="10" fillId="0" borderId="8" xfId="0" applyNumberFormat="1" applyFont="1" applyFill="1" applyBorder="1" applyAlignment="1">
      <alignment horizontal="center"/>
    </xf>
    <xf numFmtId="0" fontId="10" fillId="0" borderId="4" xfId="0" applyFont="1" applyBorder="1"/>
    <xf numFmtId="4" fontId="3" fillId="0" borderId="8" xfId="0" applyNumberFormat="1" applyFont="1" applyFill="1" applyBorder="1" applyAlignment="1" applyProtection="1">
      <alignment horizontal="center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/>
    </xf>
    <xf numFmtId="4" fontId="15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 vertical="top"/>
    </xf>
    <xf numFmtId="0" fontId="2" fillId="2" borderId="10" xfId="0" applyFont="1" applyFill="1" applyBorder="1" applyAlignment="1" applyProtection="1">
      <alignment horizontal="left" vertical="top"/>
    </xf>
    <xf numFmtId="0" fontId="2" fillId="4" borderId="11" xfId="0" applyFont="1" applyFill="1" applyBorder="1" applyAlignment="1" applyProtection="1">
      <alignment horizontal="left" vertical="center"/>
    </xf>
    <xf numFmtId="0" fontId="2" fillId="4" borderId="12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/>
    </xf>
    <xf numFmtId="0" fontId="2" fillId="4" borderId="11" xfId="0" applyFont="1" applyFill="1" applyBorder="1" applyAlignment="1" applyProtection="1">
      <alignment horizontal="left" vertical="center" wrapText="1"/>
    </xf>
    <xf numFmtId="14" fontId="2" fillId="2" borderId="9" xfId="0" applyNumberFormat="1" applyFont="1" applyFill="1" applyBorder="1" applyAlignment="1" applyProtection="1">
      <alignment horizontal="left" vertical="top" wrapText="1"/>
    </xf>
    <xf numFmtId="14" fontId="2" fillId="2" borderId="10" xfId="0" applyNumberFormat="1" applyFont="1" applyFill="1" applyBorder="1" applyAlignment="1" applyProtection="1">
      <alignment horizontal="left" vertical="top" wrapText="1"/>
    </xf>
    <xf numFmtId="14" fontId="2" fillId="2" borderId="13" xfId="0" applyNumberFormat="1" applyFont="1" applyFill="1" applyBorder="1" applyAlignment="1" applyProtection="1">
      <alignment horizontal="left" vertical="top" wrapText="1"/>
    </xf>
    <xf numFmtId="14" fontId="2" fillId="2" borderId="14" xfId="0" applyNumberFormat="1" applyFont="1" applyFill="1" applyBorder="1" applyAlignment="1" applyProtection="1">
      <alignment horizontal="left" vertical="top" wrapText="1"/>
    </xf>
    <xf numFmtId="14" fontId="2" fillId="2" borderId="2" xfId="0" applyNumberFormat="1" applyFont="1" applyFill="1" applyBorder="1" applyAlignment="1" applyProtection="1">
      <alignment horizontal="left" vertical="top" wrapText="1"/>
    </xf>
    <xf numFmtId="14" fontId="2" fillId="2" borderId="3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9525</xdr:rowOff>
    </xdr:from>
    <xdr:to>
      <xdr:col>2</xdr:col>
      <xdr:colOff>1019175</xdr:colOff>
      <xdr:row>27</xdr:row>
      <xdr:rowOff>152400</xdr:rowOff>
    </xdr:to>
    <xdr:pic>
      <xdr:nvPicPr>
        <xdr:cNvPr id="50080" name="officeArt object">
          <a:extLst>
            <a:ext uri="{FF2B5EF4-FFF2-40B4-BE49-F238E27FC236}">
              <a16:creationId xmlns:a16="http://schemas.microsoft.com/office/drawing/2014/main" id="{00000000-0008-0000-0000-0000A0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0" t="15015" r="-330" b="76765"/>
        <a:stretch>
          <a:fillRect/>
        </a:stretch>
      </xdr:blipFill>
      <xdr:spPr bwMode="auto">
        <a:xfrm>
          <a:off x="0" y="5048250"/>
          <a:ext cx="578167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5</xdr:row>
      <xdr:rowOff>142875</xdr:rowOff>
    </xdr:to>
    <xdr:pic>
      <xdr:nvPicPr>
        <xdr:cNvPr id="50081" name="Изображение 1">
          <a:extLst>
            <a:ext uri="{FF2B5EF4-FFF2-40B4-BE49-F238E27FC236}">
              <a16:creationId xmlns:a16="http://schemas.microsoft.com/office/drawing/2014/main" id="{00000000-0008-0000-0000-0000A1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296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5:C22"/>
  <sheetViews>
    <sheetView showGridLines="0" tabSelected="1" topLeftCell="A7" zoomScaleNormal="100" workbookViewId="0">
      <selection activeCell="C19" sqref="C19"/>
    </sheetView>
  </sheetViews>
  <sheetFormatPr defaultRowHeight="15" x14ac:dyDescent="0.25"/>
  <cols>
    <col min="1" max="1" width="20.7109375" style="1" customWidth="1"/>
    <col min="2" max="2" width="50.7109375" style="2" customWidth="1"/>
    <col min="3" max="3" width="20.7109375" style="3" customWidth="1"/>
  </cols>
  <sheetData>
    <row r="5" spans="1:3" ht="18.75" x14ac:dyDescent="0.3">
      <c r="B5" s="84"/>
      <c r="C5" s="84"/>
    </row>
    <row r="6" spans="1:3" ht="18.75" x14ac:dyDescent="0.3">
      <c r="B6" s="4"/>
      <c r="C6" s="4"/>
    </row>
    <row r="7" spans="1:3" ht="35.1" customHeight="1" x14ac:dyDescent="0.3">
      <c r="B7" s="4"/>
      <c r="C7" s="4"/>
    </row>
    <row r="8" spans="1:3" s="11" customFormat="1" ht="20.25" x14ac:dyDescent="0.2">
      <c r="A8" s="88" t="s">
        <v>10</v>
      </c>
      <c r="B8" s="88"/>
      <c r="C8" s="88"/>
    </row>
    <row r="9" spans="1:3" s="11" customFormat="1" ht="18" x14ac:dyDescent="0.25">
      <c r="A9" s="86" t="s">
        <v>9</v>
      </c>
      <c r="B9" s="86"/>
      <c r="C9" s="86"/>
    </row>
    <row r="10" spans="1:3" s="11" customFormat="1" ht="18" x14ac:dyDescent="0.2">
      <c r="A10" s="83" t="s">
        <v>97</v>
      </c>
      <c r="B10" s="83"/>
      <c r="C10" s="83"/>
    </row>
    <row r="11" spans="1:3" s="11" customFormat="1" ht="14.25" x14ac:dyDescent="0.2">
      <c r="A11" s="12"/>
      <c r="B11" s="13"/>
      <c r="C11" s="14"/>
    </row>
    <row r="12" spans="1:3" s="11" customFormat="1" ht="14.25" x14ac:dyDescent="0.2">
      <c r="A12" s="12"/>
      <c r="B12" s="13"/>
      <c r="C12" s="12"/>
    </row>
    <row r="13" spans="1:3" s="11" customFormat="1" x14ac:dyDescent="0.2">
      <c r="A13" s="15" t="s">
        <v>6</v>
      </c>
      <c r="B13" s="16"/>
      <c r="C13" s="17">
        <f>13875005.09+27603.79+286679.71</f>
        <v>14189288.59</v>
      </c>
    </row>
    <row r="14" spans="1:3" s="11" customFormat="1" x14ac:dyDescent="0.2">
      <c r="A14" s="82"/>
      <c r="B14" s="82"/>
      <c r="C14" s="18"/>
    </row>
    <row r="15" spans="1:3" s="11" customFormat="1" x14ac:dyDescent="0.2">
      <c r="A15" s="19" t="s">
        <v>0</v>
      </c>
      <c r="B15" s="19"/>
      <c r="C15" s="20">
        <f>Поступления!D1</f>
        <v>4608249.0699999994</v>
      </c>
    </row>
    <row r="16" spans="1:3" s="11" customFormat="1" x14ac:dyDescent="0.2">
      <c r="A16" s="87"/>
      <c r="B16" s="87"/>
      <c r="C16" s="20"/>
    </row>
    <row r="17" spans="1:3" s="11" customFormat="1" x14ac:dyDescent="0.2">
      <c r="A17" s="85" t="s">
        <v>1</v>
      </c>
      <c r="B17" s="85"/>
      <c r="C17" s="17">
        <f>Расходы!C1</f>
        <v>4555990.1999999993</v>
      </c>
    </row>
    <row r="18" spans="1:3" s="11" customFormat="1" x14ac:dyDescent="0.2">
      <c r="A18" s="82"/>
      <c r="B18" s="82"/>
      <c r="C18" s="18"/>
    </row>
    <row r="19" spans="1:3" s="11" customFormat="1" x14ac:dyDescent="0.2">
      <c r="A19" s="15" t="s">
        <v>7</v>
      </c>
      <c r="B19" s="16"/>
      <c r="C19" s="17">
        <f>C13+C15-C17</f>
        <v>14241547.460000001</v>
      </c>
    </row>
    <row r="20" spans="1:3" s="11" customFormat="1" x14ac:dyDescent="0.2">
      <c r="A20" s="15"/>
      <c r="B20" s="16"/>
      <c r="C20" s="17"/>
    </row>
    <row r="21" spans="1:3" x14ac:dyDescent="0.25">
      <c r="A21" s="5"/>
      <c r="B21" s="6"/>
      <c r="C21" s="7"/>
    </row>
    <row r="22" spans="1:3" x14ac:dyDescent="0.25">
      <c r="A22" s="27" t="s">
        <v>11</v>
      </c>
      <c r="B22" s="6"/>
      <c r="C22" s="7"/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0:C10"/>
    <mergeCell ref="B5:C5"/>
    <mergeCell ref="A17:B17"/>
    <mergeCell ref="A9:C9"/>
    <mergeCell ref="A14:B14"/>
    <mergeCell ref="A16:B16"/>
    <mergeCell ref="A8:C8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C113"/>
  <sheetViews>
    <sheetView topLeftCell="A37" zoomScaleNormal="100" workbookViewId="0">
      <selection activeCell="C20" sqref="C20"/>
    </sheetView>
  </sheetViews>
  <sheetFormatPr defaultRowHeight="15" x14ac:dyDescent="0.25"/>
  <cols>
    <col min="1" max="1" width="20.7109375" style="9" customWidth="1"/>
    <col min="2" max="2" width="22.42578125" style="10" customWidth="1"/>
    <col min="3" max="3" width="118" style="8" customWidth="1"/>
    <col min="4" max="4" width="10" style="8" bestFit="1" customWidth="1"/>
    <col min="5" max="16384" width="9.140625" style="8"/>
  </cols>
  <sheetData>
    <row r="1" spans="1:3" ht="15.75" thickBot="1" x14ac:dyDescent="0.3">
      <c r="A1" s="91" t="s">
        <v>2</v>
      </c>
      <c r="B1" s="92"/>
      <c r="C1" s="38">
        <f>C3+C9+C22+C36+C55+C60</f>
        <v>4555990.1999999993</v>
      </c>
    </row>
    <row r="2" spans="1:3" x14ac:dyDescent="0.25">
      <c r="A2" s="21" t="s">
        <v>24</v>
      </c>
      <c r="B2" s="22" t="s">
        <v>3</v>
      </c>
      <c r="C2" s="25" t="s">
        <v>5</v>
      </c>
    </row>
    <row r="3" spans="1:3" ht="30" customHeight="1" x14ac:dyDescent="0.25">
      <c r="A3" s="93" t="s">
        <v>27</v>
      </c>
      <c r="B3" s="95"/>
      <c r="C3" s="29">
        <f>SUM(B4:B8)</f>
        <v>333852.33999999997</v>
      </c>
    </row>
    <row r="4" spans="1:3" s="39" customFormat="1" ht="15" customHeight="1" x14ac:dyDescent="0.25">
      <c r="A4" s="66">
        <v>44264</v>
      </c>
      <c r="B4" s="48">
        <v>5088</v>
      </c>
      <c r="C4" s="49" t="s">
        <v>99</v>
      </c>
    </row>
    <row r="5" spans="1:3" s="39" customFormat="1" ht="15" customHeight="1" x14ac:dyDescent="0.25">
      <c r="A5" s="66">
        <v>44272</v>
      </c>
      <c r="B5" s="48">
        <v>90000</v>
      </c>
      <c r="C5" s="49" t="s">
        <v>72</v>
      </c>
    </row>
    <row r="6" spans="1:3" s="39" customFormat="1" ht="15" customHeight="1" x14ac:dyDescent="0.25">
      <c r="A6" s="66">
        <v>44286</v>
      </c>
      <c r="B6" s="48">
        <v>60121.02</v>
      </c>
      <c r="C6" s="49" t="s">
        <v>98</v>
      </c>
    </row>
    <row r="7" spans="1:3" s="39" customFormat="1" ht="15" customHeight="1" x14ac:dyDescent="0.25">
      <c r="A7" s="67">
        <v>44256</v>
      </c>
      <c r="B7" s="48">
        <f>150417.32</f>
        <v>150417.32</v>
      </c>
      <c r="C7" s="49" t="s">
        <v>69</v>
      </c>
    </row>
    <row r="8" spans="1:3" s="39" customFormat="1" ht="15" customHeight="1" x14ac:dyDescent="0.25">
      <c r="A8" s="67">
        <v>44256</v>
      </c>
      <c r="B8" s="48">
        <f>3020+25206</f>
        <v>28226</v>
      </c>
      <c r="C8" s="49" t="s">
        <v>73</v>
      </c>
    </row>
    <row r="9" spans="1:3" ht="30" customHeight="1" x14ac:dyDescent="0.25">
      <c r="A9" s="93" t="s">
        <v>26</v>
      </c>
      <c r="B9" s="94"/>
      <c r="C9" s="29">
        <f>SUM(B10:B21)</f>
        <v>220983.06</v>
      </c>
    </row>
    <row r="10" spans="1:3" s="39" customFormat="1" x14ac:dyDescent="0.25">
      <c r="A10" s="70">
        <v>44257</v>
      </c>
      <c r="B10" s="78">
        <v>10810</v>
      </c>
      <c r="C10" s="79" t="s">
        <v>71</v>
      </c>
    </row>
    <row r="11" spans="1:3" x14ac:dyDescent="0.25">
      <c r="A11" s="68">
        <v>44264</v>
      </c>
      <c r="B11" s="63">
        <v>19738</v>
      </c>
      <c r="C11" s="47" t="s">
        <v>103</v>
      </c>
    </row>
    <row r="12" spans="1:3" x14ac:dyDescent="0.25">
      <c r="A12" s="68">
        <v>44264</v>
      </c>
      <c r="B12" s="63">
        <f>21878+18007</f>
        <v>39885</v>
      </c>
      <c r="C12" s="47" t="s">
        <v>104</v>
      </c>
    </row>
    <row r="13" spans="1:3" s="39" customFormat="1" x14ac:dyDescent="0.25">
      <c r="A13" s="70">
        <v>44266</v>
      </c>
      <c r="B13" s="78">
        <v>35240</v>
      </c>
      <c r="C13" s="79" t="s">
        <v>105</v>
      </c>
    </row>
    <row r="14" spans="1:3" s="39" customFormat="1" x14ac:dyDescent="0.25">
      <c r="A14" s="70">
        <v>44271</v>
      </c>
      <c r="B14" s="78">
        <v>23580</v>
      </c>
      <c r="C14" s="79" t="s">
        <v>106</v>
      </c>
    </row>
    <row r="15" spans="1:3" x14ac:dyDescent="0.25">
      <c r="A15" s="68">
        <v>44284</v>
      </c>
      <c r="B15" s="63">
        <v>7920</v>
      </c>
      <c r="C15" s="47" t="s">
        <v>107</v>
      </c>
    </row>
    <row r="16" spans="1:3" x14ac:dyDescent="0.25">
      <c r="A16" s="69">
        <v>44256</v>
      </c>
      <c r="B16" s="63">
        <f>2717.5</f>
        <v>2717.5</v>
      </c>
      <c r="C16" s="47" t="s">
        <v>68</v>
      </c>
    </row>
    <row r="17" spans="1:3" x14ac:dyDescent="0.25">
      <c r="A17" s="69">
        <v>44256</v>
      </c>
      <c r="B17" s="63">
        <v>3033</v>
      </c>
      <c r="C17" s="47" t="s">
        <v>67</v>
      </c>
    </row>
    <row r="18" spans="1:3" x14ac:dyDescent="0.25">
      <c r="A18" s="67">
        <v>44256</v>
      </c>
      <c r="B18" s="63">
        <f>22367.56</f>
        <v>22367.56</v>
      </c>
      <c r="C18" s="47" t="s">
        <v>28</v>
      </c>
    </row>
    <row r="19" spans="1:3" x14ac:dyDescent="0.25">
      <c r="A19" s="67">
        <v>44256</v>
      </c>
      <c r="B19" s="63">
        <f>400</f>
        <v>400</v>
      </c>
      <c r="C19" s="47" t="s">
        <v>43</v>
      </c>
    </row>
    <row r="20" spans="1:3" x14ac:dyDescent="0.25">
      <c r="A20" s="67">
        <v>44256</v>
      </c>
      <c r="B20" s="63">
        <v>40020</v>
      </c>
      <c r="C20" s="47" t="s">
        <v>46</v>
      </c>
    </row>
    <row r="21" spans="1:3" x14ac:dyDescent="0.25">
      <c r="A21" s="69">
        <v>44256</v>
      </c>
      <c r="B21" s="48">
        <v>15272</v>
      </c>
      <c r="C21" s="57" t="s">
        <v>47</v>
      </c>
    </row>
    <row r="22" spans="1:3" s="39" customFormat="1" ht="30" customHeight="1" x14ac:dyDescent="0.25">
      <c r="A22" s="93" t="s">
        <v>16</v>
      </c>
      <c r="B22" s="94"/>
      <c r="C22" s="29">
        <f>SUM(B23:B35)</f>
        <v>814603.24</v>
      </c>
    </row>
    <row r="23" spans="1:3" s="39" customFormat="1" x14ac:dyDescent="0.25">
      <c r="A23" s="70">
        <v>44256</v>
      </c>
      <c r="B23" s="78">
        <v>6750</v>
      </c>
      <c r="C23" s="79" t="s">
        <v>65</v>
      </c>
    </row>
    <row r="24" spans="1:3" s="39" customFormat="1" x14ac:dyDescent="0.25">
      <c r="A24" s="70">
        <v>44259</v>
      </c>
      <c r="B24" s="78">
        <f>883+3245</f>
        <v>4128</v>
      </c>
      <c r="C24" s="79" t="s">
        <v>87</v>
      </c>
    </row>
    <row r="25" spans="1:3" s="39" customFormat="1" x14ac:dyDescent="0.25">
      <c r="A25" s="70">
        <v>44265</v>
      </c>
      <c r="B25" s="78">
        <v>20700</v>
      </c>
      <c r="C25" s="58" t="s">
        <v>55</v>
      </c>
    </row>
    <row r="26" spans="1:3" s="39" customFormat="1" x14ac:dyDescent="0.25">
      <c r="A26" s="70">
        <v>44267</v>
      </c>
      <c r="B26" s="78">
        <v>21600</v>
      </c>
      <c r="C26" s="58" t="s">
        <v>88</v>
      </c>
    </row>
    <row r="27" spans="1:3" s="39" customFormat="1" x14ac:dyDescent="0.25">
      <c r="A27" s="70">
        <v>44267</v>
      </c>
      <c r="B27" s="78">
        <v>33000</v>
      </c>
      <c r="C27" s="79" t="s">
        <v>89</v>
      </c>
    </row>
    <row r="28" spans="1:3" s="39" customFormat="1" x14ac:dyDescent="0.25">
      <c r="A28" s="70">
        <v>44267</v>
      </c>
      <c r="B28" s="78">
        <v>145346.4</v>
      </c>
      <c r="C28" s="58" t="s">
        <v>42</v>
      </c>
    </row>
    <row r="29" spans="1:3" s="39" customFormat="1" x14ac:dyDescent="0.25">
      <c r="A29" s="70">
        <v>44279</v>
      </c>
      <c r="B29" s="78">
        <f>1133.81+2842</f>
        <v>3975.81</v>
      </c>
      <c r="C29" s="79" t="s">
        <v>74</v>
      </c>
    </row>
    <row r="30" spans="1:3" ht="15" customHeight="1" x14ac:dyDescent="0.25">
      <c r="A30" s="68">
        <v>40994</v>
      </c>
      <c r="B30" s="80">
        <v>4500</v>
      </c>
      <c r="C30" s="81" t="s">
        <v>100</v>
      </c>
    </row>
    <row r="31" spans="1:3" s="39" customFormat="1" x14ac:dyDescent="0.25">
      <c r="A31" s="70">
        <v>44286</v>
      </c>
      <c r="B31" s="59">
        <v>144000</v>
      </c>
      <c r="C31" s="58" t="s">
        <v>90</v>
      </c>
    </row>
    <row r="32" spans="1:3" s="39" customFormat="1" x14ac:dyDescent="0.25">
      <c r="A32" s="71">
        <v>44256</v>
      </c>
      <c r="B32" s="59">
        <v>48045</v>
      </c>
      <c r="C32" s="65" t="s">
        <v>58</v>
      </c>
    </row>
    <row r="33" spans="1:3" s="39" customFormat="1" x14ac:dyDescent="0.25">
      <c r="A33" s="71">
        <v>44256</v>
      </c>
      <c r="B33" s="59">
        <f>7356.54</f>
        <v>7356.54</v>
      </c>
      <c r="C33" s="58" t="s">
        <v>43</v>
      </c>
    </row>
    <row r="34" spans="1:3" s="39" customFormat="1" x14ac:dyDescent="0.25">
      <c r="A34" s="71">
        <v>44256</v>
      </c>
      <c r="B34" s="52">
        <v>260961.35</v>
      </c>
      <c r="C34" s="49" t="s">
        <v>46</v>
      </c>
    </row>
    <row r="35" spans="1:3" s="39" customFormat="1" x14ac:dyDescent="0.25">
      <c r="A35" s="71">
        <v>44256</v>
      </c>
      <c r="B35" s="51">
        <v>114240.14</v>
      </c>
      <c r="C35" s="57" t="s">
        <v>47</v>
      </c>
    </row>
    <row r="36" spans="1:3" ht="30" customHeight="1" x14ac:dyDescent="0.25">
      <c r="A36" s="93" t="s">
        <v>14</v>
      </c>
      <c r="B36" s="94"/>
      <c r="C36" s="29">
        <f>SUM(B37:B54)</f>
        <v>1957406.12</v>
      </c>
    </row>
    <row r="37" spans="1:3" x14ac:dyDescent="0.25">
      <c r="A37" s="72">
        <v>44260</v>
      </c>
      <c r="B37" s="56">
        <v>20000</v>
      </c>
      <c r="C37" s="65" t="s">
        <v>56</v>
      </c>
    </row>
    <row r="38" spans="1:3" x14ac:dyDescent="0.25">
      <c r="A38" s="72">
        <v>44265</v>
      </c>
      <c r="B38" s="56">
        <f>550+838</f>
        <v>1388</v>
      </c>
      <c r="C38" s="65" t="s">
        <v>91</v>
      </c>
    </row>
    <row r="39" spans="1:3" x14ac:dyDescent="0.25">
      <c r="A39" s="72">
        <v>44265</v>
      </c>
      <c r="B39" s="56">
        <v>3027.08</v>
      </c>
      <c r="C39" s="65" t="s">
        <v>53</v>
      </c>
    </row>
    <row r="40" spans="1:3" x14ac:dyDescent="0.25">
      <c r="A40" s="72">
        <v>44265</v>
      </c>
      <c r="B40" s="56">
        <v>14839</v>
      </c>
      <c r="C40" s="65" t="s">
        <v>92</v>
      </c>
    </row>
    <row r="41" spans="1:3" x14ac:dyDescent="0.25">
      <c r="A41" s="72">
        <v>44266</v>
      </c>
      <c r="B41" s="56">
        <v>59660.5</v>
      </c>
      <c r="C41" s="65" t="s">
        <v>93</v>
      </c>
    </row>
    <row r="42" spans="1:3" x14ac:dyDescent="0.25">
      <c r="A42" s="72">
        <v>44267</v>
      </c>
      <c r="B42" s="56">
        <v>4500</v>
      </c>
      <c r="C42" s="65" t="s">
        <v>94</v>
      </c>
    </row>
    <row r="43" spans="1:3" x14ac:dyDescent="0.25">
      <c r="A43" s="72">
        <v>44267</v>
      </c>
      <c r="B43" s="56">
        <v>60000</v>
      </c>
      <c r="C43" s="65" t="s">
        <v>57</v>
      </c>
    </row>
    <row r="44" spans="1:3" x14ac:dyDescent="0.25">
      <c r="A44" s="72">
        <v>44270</v>
      </c>
      <c r="B44" s="56">
        <v>16950</v>
      </c>
      <c r="C44" s="65" t="s">
        <v>44</v>
      </c>
    </row>
    <row r="45" spans="1:3" x14ac:dyDescent="0.25">
      <c r="A45" s="72">
        <v>44277</v>
      </c>
      <c r="B45" s="56">
        <f>60+75</f>
        <v>135</v>
      </c>
      <c r="C45" s="65" t="s">
        <v>95</v>
      </c>
    </row>
    <row r="46" spans="1:3" x14ac:dyDescent="0.25">
      <c r="A46" s="72">
        <v>44285</v>
      </c>
      <c r="B46" s="56">
        <v>51297.8</v>
      </c>
      <c r="C46" s="65" t="s">
        <v>96</v>
      </c>
    </row>
    <row r="47" spans="1:3" x14ac:dyDescent="0.25">
      <c r="A47" s="72">
        <v>44286</v>
      </c>
      <c r="B47" s="56">
        <v>33328</v>
      </c>
      <c r="C47" s="50" t="s">
        <v>39</v>
      </c>
    </row>
    <row r="48" spans="1:3" x14ac:dyDescent="0.25">
      <c r="A48" s="69">
        <v>44256</v>
      </c>
      <c r="B48" s="56">
        <f>24194.4+43145.75+51774.9+27249.9+135625</f>
        <v>281989.94999999995</v>
      </c>
      <c r="C48" s="50" t="s">
        <v>67</v>
      </c>
    </row>
    <row r="49" spans="1:3" x14ac:dyDescent="0.25">
      <c r="A49" s="69">
        <v>44256</v>
      </c>
      <c r="B49" s="53">
        <f>3605.55+12648.92</f>
        <v>16254.470000000001</v>
      </c>
      <c r="C49" s="50" t="s">
        <v>43</v>
      </c>
    </row>
    <row r="50" spans="1:3" x14ac:dyDescent="0.25">
      <c r="A50" s="69">
        <v>44256</v>
      </c>
      <c r="B50" s="53">
        <f>1210.2+1650</f>
        <v>2860.2</v>
      </c>
      <c r="C50" s="50" t="s">
        <v>45</v>
      </c>
    </row>
    <row r="51" spans="1:3" x14ac:dyDescent="0.25">
      <c r="A51" s="69">
        <v>44256</v>
      </c>
      <c r="B51" s="53">
        <f>2648.79+30000+30000</f>
        <v>62648.79</v>
      </c>
      <c r="C51" s="50" t="s">
        <v>40</v>
      </c>
    </row>
    <row r="52" spans="1:3" x14ac:dyDescent="0.25">
      <c r="A52" s="69">
        <v>44256</v>
      </c>
      <c r="B52" s="52">
        <v>961886</v>
      </c>
      <c r="C52" s="49" t="s">
        <v>46</v>
      </c>
    </row>
    <row r="53" spans="1:3" x14ac:dyDescent="0.25">
      <c r="A53" s="69">
        <v>44228</v>
      </c>
      <c r="B53" s="52">
        <v>44743</v>
      </c>
      <c r="C53" s="49" t="s">
        <v>47</v>
      </c>
    </row>
    <row r="54" spans="1:3" x14ac:dyDescent="0.25">
      <c r="A54" s="69">
        <v>44256</v>
      </c>
      <c r="B54" s="52">
        <v>321898.33</v>
      </c>
      <c r="C54" s="49" t="s">
        <v>47</v>
      </c>
    </row>
    <row r="55" spans="1:3" s="40" customFormat="1" ht="15" customHeight="1" x14ac:dyDescent="0.25">
      <c r="A55" s="89" t="s">
        <v>13</v>
      </c>
      <c r="B55" s="90"/>
      <c r="C55" s="37">
        <f>SUM(B56:B59)</f>
        <v>98626</v>
      </c>
    </row>
    <row r="56" spans="1:3" ht="15" customHeight="1" x14ac:dyDescent="0.25">
      <c r="A56" s="68">
        <v>44256</v>
      </c>
      <c r="B56" s="80">
        <v>3748</v>
      </c>
      <c r="C56" s="81" t="s">
        <v>66</v>
      </c>
    </row>
    <row r="57" spans="1:3" ht="15" customHeight="1" x14ac:dyDescent="0.25">
      <c r="A57" s="68">
        <v>44281</v>
      </c>
      <c r="B57" s="80">
        <v>3120</v>
      </c>
      <c r="C57" s="81" t="s">
        <v>70</v>
      </c>
    </row>
    <row r="58" spans="1:3" ht="15" customHeight="1" x14ac:dyDescent="0.25">
      <c r="A58" s="69">
        <v>44256</v>
      </c>
      <c r="B58" s="52">
        <v>26726</v>
      </c>
      <c r="C58" s="49" t="s">
        <v>47</v>
      </c>
    </row>
    <row r="59" spans="1:3" ht="15" customHeight="1" x14ac:dyDescent="0.25">
      <c r="A59" s="69">
        <v>44256</v>
      </c>
      <c r="B59" s="52">
        <v>65032</v>
      </c>
      <c r="C59" s="49" t="s">
        <v>46</v>
      </c>
    </row>
    <row r="60" spans="1:3" x14ac:dyDescent="0.25">
      <c r="A60" s="89" t="s">
        <v>8</v>
      </c>
      <c r="B60" s="90"/>
      <c r="C60" s="55">
        <f>SUM(B61:B79)</f>
        <v>1130519.44</v>
      </c>
    </row>
    <row r="61" spans="1:3" ht="15" customHeight="1" x14ac:dyDescent="0.25">
      <c r="A61" s="73">
        <v>44256</v>
      </c>
      <c r="B61" s="51">
        <v>2840.5</v>
      </c>
      <c r="C61" s="46" t="s">
        <v>75</v>
      </c>
    </row>
    <row r="62" spans="1:3" ht="15" customHeight="1" x14ac:dyDescent="0.25">
      <c r="A62" s="73">
        <v>44256</v>
      </c>
      <c r="B62" s="51">
        <v>24000</v>
      </c>
      <c r="C62" s="46" t="s">
        <v>76</v>
      </c>
    </row>
    <row r="63" spans="1:3" ht="15" customHeight="1" x14ac:dyDescent="0.25">
      <c r="A63" s="73">
        <v>44259</v>
      </c>
      <c r="B63" s="51">
        <f>1030+240+838</f>
        <v>2108</v>
      </c>
      <c r="C63" s="46" t="s">
        <v>77</v>
      </c>
    </row>
    <row r="64" spans="1:3" ht="15" customHeight="1" x14ac:dyDescent="0.25">
      <c r="A64" s="73">
        <v>44259</v>
      </c>
      <c r="B64" s="51">
        <v>2120</v>
      </c>
      <c r="C64" s="46" t="s">
        <v>78</v>
      </c>
    </row>
    <row r="65" spans="1:3" ht="15" customHeight="1" x14ac:dyDescent="0.25">
      <c r="A65" s="73">
        <v>44260</v>
      </c>
      <c r="B65" s="51">
        <v>10152</v>
      </c>
      <c r="C65" s="46" t="s">
        <v>54</v>
      </c>
    </row>
    <row r="66" spans="1:3" ht="15" customHeight="1" x14ac:dyDescent="0.25">
      <c r="A66" s="73">
        <v>44264</v>
      </c>
      <c r="B66" s="51">
        <v>548</v>
      </c>
      <c r="C66" s="46" t="s">
        <v>64</v>
      </c>
    </row>
    <row r="67" spans="1:3" ht="15" customHeight="1" x14ac:dyDescent="0.25">
      <c r="A67" s="73">
        <v>44264</v>
      </c>
      <c r="B67" s="51">
        <v>11800</v>
      </c>
      <c r="C67" s="46" t="s">
        <v>79</v>
      </c>
    </row>
    <row r="68" spans="1:3" ht="15" customHeight="1" x14ac:dyDescent="0.25">
      <c r="A68" s="73">
        <v>44272</v>
      </c>
      <c r="B68" s="51">
        <v>4641.63</v>
      </c>
      <c r="C68" s="46" t="s">
        <v>80</v>
      </c>
    </row>
    <row r="69" spans="1:3" ht="15" customHeight="1" x14ac:dyDescent="0.25">
      <c r="A69" s="73">
        <v>44274</v>
      </c>
      <c r="B69" s="51">
        <f>6000+6000</f>
        <v>12000</v>
      </c>
      <c r="C69" s="46" t="s">
        <v>83</v>
      </c>
    </row>
    <row r="70" spans="1:3" ht="15" customHeight="1" x14ac:dyDescent="0.25">
      <c r="A70" s="73">
        <v>44277</v>
      </c>
      <c r="B70" s="51">
        <v>50</v>
      </c>
      <c r="C70" s="46" t="s">
        <v>81</v>
      </c>
    </row>
    <row r="71" spans="1:3" ht="15" customHeight="1" x14ac:dyDescent="0.25">
      <c r="A71" s="73">
        <v>44279</v>
      </c>
      <c r="B71" s="51">
        <v>1760</v>
      </c>
      <c r="C71" s="46" t="s">
        <v>101</v>
      </c>
    </row>
    <row r="72" spans="1:3" ht="15" customHeight="1" x14ac:dyDescent="0.25">
      <c r="A72" s="73">
        <v>44285</v>
      </c>
      <c r="B72" s="51">
        <v>3000</v>
      </c>
      <c r="C72" s="46" t="s">
        <v>82</v>
      </c>
    </row>
    <row r="73" spans="1:3" ht="15" customHeight="1" x14ac:dyDescent="0.25">
      <c r="A73" s="73">
        <v>44286</v>
      </c>
      <c r="B73" s="51">
        <v>2120</v>
      </c>
      <c r="C73" s="46" t="s">
        <v>84</v>
      </c>
    </row>
    <row r="74" spans="1:3" ht="15" customHeight="1" x14ac:dyDescent="0.25">
      <c r="A74" s="73">
        <v>44286</v>
      </c>
      <c r="B74" s="51">
        <v>8512</v>
      </c>
      <c r="C74" s="46" t="s">
        <v>85</v>
      </c>
    </row>
    <row r="75" spans="1:3" ht="15" customHeight="1" x14ac:dyDescent="0.25">
      <c r="A75" s="73">
        <v>44286</v>
      </c>
      <c r="B75" s="51">
        <v>25000</v>
      </c>
      <c r="C75" s="46" t="s">
        <v>86</v>
      </c>
    </row>
    <row r="76" spans="1:3" ht="15" customHeight="1" x14ac:dyDescent="0.25">
      <c r="A76" s="74">
        <v>44256</v>
      </c>
      <c r="B76" s="51">
        <v>460000</v>
      </c>
      <c r="C76" s="46" t="s">
        <v>31</v>
      </c>
    </row>
    <row r="77" spans="1:3" ht="15" customHeight="1" x14ac:dyDescent="0.25">
      <c r="A77" s="74">
        <v>44256</v>
      </c>
      <c r="B77" s="48">
        <f>7715.47+2720.14</f>
        <v>10435.61</v>
      </c>
      <c r="C77" s="32" t="s">
        <v>19</v>
      </c>
    </row>
    <row r="78" spans="1:3" ht="15" customHeight="1" x14ac:dyDescent="0.25">
      <c r="A78" s="74">
        <v>44256</v>
      </c>
      <c r="B78" s="48">
        <v>258091.54</v>
      </c>
      <c r="C78" s="57" t="s">
        <v>47</v>
      </c>
    </row>
    <row r="79" spans="1:3" ht="15" customHeight="1" x14ac:dyDescent="0.25">
      <c r="A79" s="74">
        <v>44256</v>
      </c>
      <c r="B79" s="52">
        <v>291340.15999999997</v>
      </c>
      <c r="C79" s="49" t="s">
        <v>46</v>
      </c>
    </row>
    <row r="80" spans="1:3" x14ac:dyDescent="0.25">
      <c r="A80" s="8"/>
      <c r="B80" s="26"/>
    </row>
    <row r="81" spans="1:2" x14ac:dyDescent="0.25">
      <c r="A81" s="8"/>
      <c r="B81" s="26"/>
    </row>
    <row r="82" spans="1:2" x14ac:dyDescent="0.25">
      <c r="A82" s="8"/>
      <c r="B82" s="26"/>
    </row>
    <row r="83" spans="1:2" x14ac:dyDescent="0.25">
      <c r="A83" s="8"/>
      <c r="B83" s="26"/>
    </row>
    <row r="84" spans="1:2" x14ac:dyDescent="0.25">
      <c r="A84" s="8"/>
      <c r="B84" s="26"/>
    </row>
    <row r="85" spans="1:2" x14ac:dyDescent="0.25">
      <c r="A85" s="8"/>
      <c r="B85" s="26"/>
    </row>
    <row r="86" spans="1:2" x14ac:dyDescent="0.25">
      <c r="A86" s="8"/>
      <c r="B86" s="26"/>
    </row>
    <row r="87" spans="1:2" x14ac:dyDescent="0.25">
      <c r="A87" s="8"/>
      <c r="B87" s="26"/>
    </row>
    <row r="88" spans="1:2" x14ac:dyDescent="0.25">
      <c r="A88" s="8"/>
      <c r="B88" s="26"/>
    </row>
    <row r="89" spans="1:2" x14ac:dyDescent="0.25">
      <c r="A89" s="8"/>
      <c r="B89" s="26"/>
    </row>
    <row r="90" spans="1:2" x14ac:dyDescent="0.25">
      <c r="A90" s="8"/>
      <c r="B90" s="26"/>
    </row>
    <row r="91" spans="1:2" x14ac:dyDescent="0.25">
      <c r="A91" s="8"/>
      <c r="B91" s="26"/>
    </row>
    <row r="92" spans="1:2" x14ac:dyDescent="0.25">
      <c r="A92" s="8"/>
      <c r="B92" s="26"/>
    </row>
    <row r="93" spans="1:2" x14ac:dyDescent="0.25">
      <c r="A93" s="8"/>
      <c r="B93" s="26"/>
    </row>
    <row r="94" spans="1:2" x14ac:dyDescent="0.25">
      <c r="A94" s="8"/>
      <c r="B94" s="26"/>
    </row>
    <row r="95" spans="1:2" x14ac:dyDescent="0.25">
      <c r="A95" s="8"/>
      <c r="B95" s="26"/>
    </row>
    <row r="96" spans="1:2" x14ac:dyDescent="0.25">
      <c r="A96" s="8"/>
      <c r="B96" s="26"/>
    </row>
    <row r="97" spans="1:2" x14ac:dyDescent="0.25">
      <c r="A97" s="8"/>
      <c r="B97" s="26"/>
    </row>
    <row r="98" spans="1:2" x14ac:dyDescent="0.25">
      <c r="A98" s="8"/>
      <c r="B98" s="26"/>
    </row>
    <row r="99" spans="1:2" x14ac:dyDescent="0.25">
      <c r="A99" s="8"/>
      <c r="B99" s="26"/>
    </row>
    <row r="100" spans="1:2" x14ac:dyDescent="0.25">
      <c r="A100" s="8"/>
      <c r="B100" s="26"/>
    </row>
    <row r="101" spans="1:2" x14ac:dyDescent="0.25">
      <c r="A101" s="8"/>
      <c r="B101" s="26"/>
    </row>
    <row r="102" spans="1:2" x14ac:dyDescent="0.25">
      <c r="A102" s="8"/>
      <c r="B102" s="26"/>
    </row>
    <row r="103" spans="1:2" x14ac:dyDescent="0.25">
      <c r="A103" s="8"/>
      <c r="B103" s="26"/>
    </row>
    <row r="104" spans="1:2" x14ac:dyDescent="0.25">
      <c r="A104" s="8"/>
      <c r="B104" s="26"/>
    </row>
    <row r="105" spans="1:2" x14ac:dyDescent="0.25">
      <c r="A105" s="8"/>
      <c r="B105" s="26"/>
    </row>
    <row r="106" spans="1:2" x14ac:dyDescent="0.25">
      <c r="A106" s="8"/>
      <c r="B106" s="26"/>
    </row>
    <row r="107" spans="1:2" x14ac:dyDescent="0.25">
      <c r="A107" s="8"/>
      <c r="B107" s="26"/>
    </row>
    <row r="108" spans="1:2" x14ac:dyDescent="0.25">
      <c r="A108" s="8"/>
      <c r="B108" s="26"/>
    </row>
    <row r="109" spans="1:2" x14ac:dyDescent="0.25">
      <c r="A109" s="8"/>
      <c r="B109" s="26"/>
    </row>
    <row r="110" spans="1:2" x14ac:dyDescent="0.25">
      <c r="A110" s="8"/>
      <c r="B110" s="26"/>
    </row>
    <row r="111" spans="1:2" x14ac:dyDescent="0.25">
      <c r="A111" s="8"/>
      <c r="B111" s="26"/>
    </row>
    <row r="112" spans="1:2" x14ac:dyDescent="0.25">
      <c r="A112" s="8"/>
      <c r="B112" s="26"/>
    </row>
    <row r="113" spans="1:2" x14ac:dyDescent="0.25">
      <c r="A113" s="8"/>
      <c r="B113" s="26"/>
    </row>
  </sheetData>
  <mergeCells count="7">
    <mergeCell ref="A60:B60"/>
    <mergeCell ref="A1:B1"/>
    <mergeCell ref="A36:B36"/>
    <mergeCell ref="A55:B55"/>
    <mergeCell ref="A9:B9"/>
    <mergeCell ref="A3:B3"/>
    <mergeCell ref="A22:B22"/>
  </mergeCells>
  <phoneticPr fontId="11" type="noConversion"/>
  <pageMargins left="0.25" right="0.25" top="0.75" bottom="0.75" header="0.3" footer="0.3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1:IV30"/>
  <sheetViews>
    <sheetView topLeftCell="A16" workbookViewId="0">
      <selection activeCell="D11" sqref="D11"/>
    </sheetView>
  </sheetViews>
  <sheetFormatPr defaultRowHeight="15" x14ac:dyDescent="0.25"/>
  <cols>
    <col min="1" max="1" width="17" style="8" customWidth="1"/>
    <col min="2" max="2" width="18.7109375" style="10" customWidth="1"/>
    <col min="3" max="3" width="68" style="8" customWidth="1"/>
    <col min="4" max="4" width="70" style="8" customWidth="1"/>
    <col min="5" max="16384" width="9.140625" style="8"/>
  </cols>
  <sheetData>
    <row r="1" spans="1:256" ht="15.75" thickBot="1" x14ac:dyDescent="0.3">
      <c r="A1" s="96" t="s">
        <v>0</v>
      </c>
      <c r="B1" s="92"/>
      <c r="C1" s="92"/>
      <c r="D1" s="38">
        <f>D3+D10+D17</f>
        <v>4608249.0699999994</v>
      </c>
    </row>
    <row r="2" spans="1:256" x14ac:dyDescent="0.25">
      <c r="A2" s="21" t="s">
        <v>24</v>
      </c>
      <c r="B2" s="22" t="s">
        <v>3</v>
      </c>
      <c r="C2" s="23" t="s">
        <v>4</v>
      </c>
      <c r="D2" s="24" t="s">
        <v>23</v>
      </c>
    </row>
    <row r="3" spans="1:256" s="40" customFormat="1" x14ac:dyDescent="0.25">
      <c r="A3" s="97" t="s">
        <v>17</v>
      </c>
      <c r="B3" s="98"/>
      <c r="C3" s="98"/>
      <c r="D3" s="28">
        <f>SUM(B4:B9)</f>
        <v>1793942.5999999996</v>
      </c>
      <c r="E3" s="41"/>
    </row>
    <row r="4" spans="1:256" s="43" customFormat="1" ht="13.5" customHeight="1" x14ac:dyDescent="0.25">
      <c r="A4" s="75">
        <v>44256</v>
      </c>
      <c r="B4" s="54">
        <v>1267468.3999999999</v>
      </c>
      <c r="C4" s="31" t="s">
        <v>15</v>
      </c>
      <c r="D4" s="33" t="s">
        <v>22</v>
      </c>
      <c r="E4" s="42"/>
    </row>
    <row r="5" spans="1:256" s="40" customFormat="1" x14ac:dyDescent="0.25">
      <c r="A5" s="75">
        <v>44256</v>
      </c>
      <c r="B5" s="77">
        <v>105602.92</v>
      </c>
      <c r="C5" s="31" t="s">
        <v>15</v>
      </c>
      <c r="D5" s="31" t="s">
        <v>52</v>
      </c>
      <c r="E5" s="41"/>
    </row>
    <row r="6" spans="1:256" s="43" customFormat="1" ht="15" customHeight="1" x14ac:dyDescent="0.25">
      <c r="A6" s="75">
        <v>44256</v>
      </c>
      <c r="B6" s="54">
        <v>50764.15</v>
      </c>
      <c r="C6" s="31" t="s">
        <v>15</v>
      </c>
      <c r="D6" s="33" t="s">
        <v>32</v>
      </c>
      <c r="E6" s="42"/>
    </row>
    <row r="7" spans="1:256" s="43" customFormat="1" ht="15" customHeight="1" x14ac:dyDescent="0.25">
      <c r="A7" s="75">
        <v>44256</v>
      </c>
      <c r="B7" s="54">
        <v>5450.23</v>
      </c>
      <c r="C7" s="31" t="s">
        <v>15</v>
      </c>
      <c r="D7" s="33" t="s">
        <v>20</v>
      </c>
      <c r="E7" s="42"/>
    </row>
    <row r="8" spans="1:256" s="43" customFormat="1" ht="15" customHeight="1" x14ac:dyDescent="0.25">
      <c r="A8" s="75">
        <v>44256</v>
      </c>
      <c r="B8" s="54">
        <v>137200.49</v>
      </c>
      <c r="C8" s="31" t="s">
        <v>15</v>
      </c>
      <c r="D8" s="33" t="s">
        <v>21</v>
      </c>
      <c r="E8" s="42"/>
    </row>
    <row r="9" spans="1:256" s="43" customFormat="1" ht="15" customHeight="1" x14ac:dyDescent="0.25">
      <c r="A9" s="75">
        <v>44256</v>
      </c>
      <c r="B9" s="54">
        <v>227456.41</v>
      </c>
      <c r="C9" s="31" t="s">
        <v>15</v>
      </c>
      <c r="D9" s="33" t="s">
        <v>25</v>
      </c>
      <c r="E9" s="42"/>
    </row>
    <row r="10" spans="1:256" s="40" customFormat="1" x14ac:dyDescent="0.25">
      <c r="A10" s="99" t="s">
        <v>12</v>
      </c>
      <c r="B10" s="100"/>
      <c r="C10" s="100"/>
      <c r="D10" s="34">
        <f>SUM(B11:B16)</f>
        <v>398159.9</v>
      </c>
      <c r="E10" s="41"/>
    </row>
    <row r="11" spans="1:256" s="40" customFormat="1" x14ac:dyDescent="0.25">
      <c r="A11" s="76">
        <v>44260</v>
      </c>
      <c r="B11" s="77">
        <v>55839.199999999997</v>
      </c>
      <c r="C11" s="31" t="s">
        <v>15</v>
      </c>
      <c r="D11" s="31" t="s">
        <v>102</v>
      </c>
      <c r="E11" s="41"/>
    </row>
    <row r="12" spans="1:256" s="40" customFormat="1" x14ac:dyDescent="0.25">
      <c r="A12" s="76">
        <v>44274</v>
      </c>
      <c r="B12" s="77">
        <v>6000</v>
      </c>
      <c r="C12" s="31" t="s">
        <v>15</v>
      </c>
      <c r="D12" s="31" t="s">
        <v>63</v>
      </c>
      <c r="E12" s="41"/>
    </row>
    <row r="13" spans="1:256" s="40" customFormat="1" x14ac:dyDescent="0.25">
      <c r="A13" s="76">
        <v>44284</v>
      </c>
      <c r="B13" s="77">
        <v>11000</v>
      </c>
      <c r="C13" s="31" t="s">
        <v>15</v>
      </c>
      <c r="D13" s="62" t="s">
        <v>37</v>
      </c>
      <c r="E13" s="41"/>
    </row>
    <row r="14" spans="1:256" s="44" customFormat="1" ht="14.25" customHeight="1" x14ac:dyDescent="0.25">
      <c r="A14" s="75">
        <v>44256</v>
      </c>
      <c r="B14" s="30">
        <v>138500</v>
      </c>
      <c r="C14" s="31" t="s">
        <v>15</v>
      </c>
      <c r="D14" s="31" t="s">
        <v>38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s="44" customFormat="1" ht="14.25" customHeight="1" x14ac:dyDescent="0.25">
      <c r="A15" s="75">
        <v>44256</v>
      </c>
      <c r="B15" s="30">
        <v>43395.7</v>
      </c>
      <c r="C15" s="31" t="s">
        <v>15</v>
      </c>
      <c r="D15" s="31" t="s">
        <v>41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s="44" customFormat="1" x14ac:dyDescent="0.25">
      <c r="A16" s="75">
        <v>44256</v>
      </c>
      <c r="B16" s="30">
        <v>143425</v>
      </c>
      <c r="C16" s="31" t="s">
        <v>15</v>
      </c>
      <c r="D16" s="31" t="s">
        <v>33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5" s="40" customFormat="1" x14ac:dyDescent="0.25">
      <c r="A17" s="101" t="s">
        <v>18</v>
      </c>
      <c r="B17" s="102"/>
      <c r="C17" s="102"/>
      <c r="D17" s="35">
        <f>SUM(B18:B28)</f>
        <v>2416146.5699999998</v>
      </c>
      <c r="E17" s="41"/>
    </row>
    <row r="18" spans="1:5" ht="15" customHeight="1" x14ac:dyDescent="0.25">
      <c r="A18" s="75">
        <v>44256</v>
      </c>
      <c r="B18" s="54">
        <f>12164.75+0.21</f>
        <v>12164.96</v>
      </c>
      <c r="C18" s="45" t="s">
        <v>29</v>
      </c>
      <c r="D18" s="45" t="s">
        <v>30</v>
      </c>
    </row>
    <row r="19" spans="1:5" ht="15" customHeight="1" x14ac:dyDescent="0.25">
      <c r="A19" s="75">
        <v>44256</v>
      </c>
      <c r="B19" s="64">
        <v>460000</v>
      </c>
      <c r="C19" s="45" t="s">
        <v>31</v>
      </c>
      <c r="D19" s="45" t="s">
        <v>36</v>
      </c>
    </row>
    <row r="20" spans="1:5" ht="15" customHeight="1" x14ac:dyDescent="0.25">
      <c r="A20" s="61">
        <v>44257</v>
      </c>
      <c r="B20" s="64">
        <f>4650+24958.25</f>
        <v>29608.25</v>
      </c>
      <c r="C20" s="45" t="s">
        <v>34</v>
      </c>
      <c r="D20" s="45" t="s">
        <v>59</v>
      </c>
    </row>
    <row r="21" spans="1:5" ht="15" customHeight="1" x14ac:dyDescent="0.25">
      <c r="A21" s="61">
        <v>44259</v>
      </c>
      <c r="B21" s="64">
        <v>418956.01</v>
      </c>
      <c r="C21" s="45" t="s">
        <v>34</v>
      </c>
      <c r="D21" s="45" t="s">
        <v>48</v>
      </c>
    </row>
    <row r="22" spans="1:5" ht="15" customHeight="1" x14ac:dyDescent="0.25">
      <c r="A22" s="61">
        <v>44266</v>
      </c>
      <c r="B22" s="64">
        <v>187717.67</v>
      </c>
      <c r="C22" s="45" t="s">
        <v>34</v>
      </c>
      <c r="D22" s="45" t="s">
        <v>60</v>
      </c>
    </row>
    <row r="23" spans="1:5" ht="15" customHeight="1" x14ac:dyDescent="0.25">
      <c r="A23" s="61">
        <v>44266</v>
      </c>
      <c r="B23" s="64">
        <v>497598.58</v>
      </c>
      <c r="C23" s="45" t="s">
        <v>34</v>
      </c>
      <c r="D23" s="45" t="s">
        <v>49</v>
      </c>
    </row>
    <row r="24" spans="1:5" ht="15" customHeight="1" x14ac:dyDescent="0.25">
      <c r="A24" s="61">
        <v>44271</v>
      </c>
      <c r="B24" s="64">
        <v>75106.7</v>
      </c>
      <c r="C24" s="45" t="s">
        <v>34</v>
      </c>
      <c r="D24" s="45" t="s">
        <v>50</v>
      </c>
    </row>
    <row r="25" spans="1:5" ht="15" customHeight="1" x14ac:dyDescent="0.25">
      <c r="A25" s="61">
        <v>409514</v>
      </c>
      <c r="B25" s="64">
        <v>8688.91</v>
      </c>
      <c r="C25" s="45" t="s">
        <v>34</v>
      </c>
      <c r="D25" s="45" t="s">
        <v>62</v>
      </c>
    </row>
    <row r="26" spans="1:5" ht="15" customHeight="1" x14ac:dyDescent="0.25">
      <c r="A26" s="61">
        <v>44272</v>
      </c>
      <c r="B26" s="64">
        <v>209626.05</v>
      </c>
      <c r="C26" s="45" t="s">
        <v>34</v>
      </c>
      <c r="D26" s="57" t="s">
        <v>35</v>
      </c>
    </row>
    <row r="27" spans="1:5" ht="15" customHeight="1" x14ac:dyDescent="0.25">
      <c r="A27" s="61">
        <v>44273</v>
      </c>
      <c r="B27" s="64">
        <v>55513.89</v>
      </c>
      <c r="C27" s="45" t="s">
        <v>34</v>
      </c>
      <c r="D27" s="57" t="s">
        <v>61</v>
      </c>
    </row>
    <row r="28" spans="1:5" ht="15" customHeight="1" x14ac:dyDescent="0.25">
      <c r="A28" s="61">
        <v>44274</v>
      </c>
      <c r="B28" s="64">
        <v>461165.55</v>
      </c>
      <c r="C28" s="45" t="s">
        <v>34</v>
      </c>
      <c r="D28" s="45" t="s">
        <v>51</v>
      </c>
    </row>
    <row r="29" spans="1:5" x14ac:dyDescent="0.25">
      <c r="A29" s="60"/>
    </row>
    <row r="30" spans="1:5" x14ac:dyDescent="0.25">
      <c r="A30" s="60"/>
    </row>
  </sheetData>
  <mergeCells count="4">
    <mergeCell ref="A1:C1"/>
    <mergeCell ref="A3:C3"/>
    <mergeCell ref="A10:C10"/>
    <mergeCell ref="A17:C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общий</vt:lpstr>
      <vt:lpstr>Расходы</vt:lpstr>
      <vt:lpstr>Поступления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Анна Юренкова</cp:lastModifiedBy>
  <cp:lastPrinted>2021-05-29T17:30:55Z</cp:lastPrinted>
  <dcterms:created xsi:type="dcterms:W3CDTF">2017-04-06T09:22:47Z</dcterms:created>
  <dcterms:modified xsi:type="dcterms:W3CDTF">2021-06-11T11:46:06Z</dcterms:modified>
</cp:coreProperties>
</file>