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8-2025\"/>
    </mc:Choice>
  </mc:AlternateContent>
  <bookViews>
    <workbookView xWindow="0" yWindow="0" windowWidth="23040" windowHeight="10224" tabRatio="781"/>
  </bookViews>
  <sheets>
    <sheet name="Поступления" sheetId="14" r:id="rId1"/>
    <sheet name="Расходы" sheetId="6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4" l="1"/>
  <c r="B183" i="6" l="1"/>
  <c r="B123" i="6"/>
  <c r="B122" i="6"/>
  <c r="B101" i="6"/>
  <c r="B96" i="6"/>
  <c r="B179" i="6"/>
  <c r="B178" i="6"/>
  <c r="B171" i="6"/>
  <c r="B137" i="6"/>
  <c r="B157" i="6"/>
  <c r="B167" i="6"/>
  <c r="B160" i="6"/>
  <c r="B105" i="6"/>
  <c r="B60" i="6"/>
  <c r="B90" i="6"/>
  <c r="B30" i="6"/>
  <c r="B4" i="6"/>
  <c r="B33" i="6"/>
  <c r="B45" i="6"/>
  <c r="B36" i="6"/>
  <c r="A28" i="14"/>
  <c r="B97" i="6" l="1"/>
  <c r="B102" i="6" l="1"/>
  <c r="A29" i="14" l="1"/>
  <c r="B124" i="6" l="1"/>
  <c r="B191" i="6" l="1"/>
  <c r="B184" i="6"/>
  <c r="B192" i="6" l="1"/>
</calcChain>
</file>

<file path=xl/sharedStrings.xml><?xml version="1.0" encoding="utf-8"?>
<sst xmlns="http://schemas.openxmlformats.org/spreadsheetml/2006/main" count="386" uniqueCount="225">
  <si>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</si>
  <si>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</si>
  <si>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</si>
  <si>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</si>
  <si>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</si>
  <si>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</si>
  <si>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</si>
  <si>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</si>
  <si>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</si>
  <si>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</si>
  <si>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</si>
  <si>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</si>
  <si>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>Частные пожертвования, сайт фонда (CloudPayments)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</si>
  <si>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</si>
  <si>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</si>
  <si>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</si>
  <si>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</si>
  <si>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</si>
  <si>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</si>
  <si>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</si>
  <si>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</si>
  <si>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</si>
  <si>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</si>
  <si>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</si>
  <si>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</si>
  <si>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</si>
  <si>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</si>
  <si>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</si>
  <si>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</si>
  <si>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</si>
  <si>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</si>
  <si>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</si>
  <si>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 xml:space="preserve">Пожертвования БФ "Благотворительное пожертвование"
</t>
  </si>
  <si>
    <t>Пожертвования БФ "Помощь рядом"</t>
  </si>
  <si>
    <t>Договоры, муниципальные контракты на оказание услуг</t>
  </si>
  <si>
    <t>Частные пожертвования, СБП Совкомбанк</t>
  </si>
  <si>
    <t>Благотворительные сертификаты на Giftery.ru</t>
  </si>
  <si>
    <t xml:space="preserve">Онлайн-платформа помощи животным Teddy Food </t>
  </si>
  <si>
    <t>Пожертвования БФ "Вклад в будущее"</t>
  </si>
  <si>
    <t>Частные пожертвования, СБП Тинькофф</t>
  </si>
  <si>
    <t>Реализация сувенирной продукции, мерча</t>
  </si>
  <si>
    <t>Проект "Активный гражданин"</t>
  </si>
  <si>
    <t>Благотворительная платформа Вайлдберриз Банк  "WB PAY"</t>
  </si>
  <si>
    <t>Пожертвование через приложение «АК БАРС Онлайн»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</si>
  <si>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</si>
  <si>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</si>
  <si>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</si>
  <si>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</si>
  <si>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</si>
  <si>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</si>
  <si>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</si>
  <si>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</si>
  <si>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</si>
  <si>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</si>
  <si>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</si>
  <si>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</si>
  <si>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</si>
  <si>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</si>
  <si>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</si>
  <si>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</si>
  <si>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</si>
  <si>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28.08.2025</t>
  </si>
  <si>
    <t>29.08.2025</t>
  </si>
  <si>
    <t>15.08.2025</t>
  </si>
  <si>
    <t>Ветеринарные препараты. Вакцины от бешенства</t>
  </si>
  <si>
    <t>Строительные материалы для центра "Мокрый нос"</t>
  </si>
  <si>
    <t>Страхование автомобиля, полис  ДГО для LADA LARGUS Е 503 ХХ 799</t>
  </si>
  <si>
    <t>Дезинфекция, дезинсекция и дератизация за период 01.07.2025-31.07.2025, приют "НИКА"</t>
  </si>
  <si>
    <t>Утилизация биологических отходов и отходов класса "Б"</t>
  </si>
  <si>
    <t>Пополнение лицевого счета для работы с услугами HeadHunter (вакансия администратор приюта)</t>
  </si>
  <si>
    <t>Услуги видеонаблюдения, предоставляемых сервисом ipeye.ru (просмотр, запись, трансляция)</t>
  </si>
  <si>
    <t>Аренда экскаватора-погрузчика (1 смена), центр "Мокрый нос"</t>
  </si>
  <si>
    <t>Проезд по платным участкам автомобильных дорог</t>
  </si>
  <si>
    <t>Услуги сервиса Avito (пристройство животных)</t>
  </si>
  <si>
    <t>Лабораторные исследования (анализы) за  период 01.07.2025-31.07.2025, лаборатория Vet Union</t>
  </si>
  <si>
    <t>Электроэнергия за период 01.08.2025-31.08.2025</t>
  </si>
  <si>
    <t>Пополнение лицевого счета для работы с услугами HeadHunter (вакансия фельдшер)</t>
  </si>
  <si>
    <t>Пополнение лицевого счета для работы с услугами HeadHunter (вакансия сотрудник по уходу за животными)</t>
  </si>
  <si>
    <t>Бензин, дизель для заправки автомобилей</t>
  </si>
  <si>
    <t>Медицинские расходные материалы (перчатки медицинские)</t>
  </si>
  <si>
    <t>Лекарственные препараты (Фавирокс)</t>
  </si>
  <si>
    <t>Оказание ветеринарных услуг, кошка Муся, клиника Фауна Центр, Наро-Фоминск</t>
  </si>
  <si>
    <t>Строительные материалы (бетон), центр "Мокрый нос"</t>
  </si>
  <si>
    <t>Ремонт въездных ворот, центр "Мокрый нос"</t>
  </si>
  <si>
    <t>Закупка хозяйственныйх товаров в центр "Мокрый нос"</t>
  </si>
  <si>
    <t>Аренда земельного участка за период 01.06.2025-30.06.2025</t>
  </si>
  <si>
    <t>Вывоз строительных отходов, постановка бункера до 2 дней, центр "Мокрый нос"</t>
  </si>
  <si>
    <t>Ремонт дорожного покрытия, центр "Мокрый нос"</t>
  </si>
  <si>
    <t>Услуги грумера</t>
  </si>
  <si>
    <t>Ветеринарные услуги. Консультация (онлайн) с ветеринаром, собака Леона, клиника 101 Далматинец Химки</t>
  </si>
  <si>
    <t>Оказание ветеринарных услуг, СББЖ</t>
  </si>
  <si>
    <t>Спецодежда в приют для ловцов</t>
  </si>
  <si>
    <t>Услуги связи (интернет) за период 01.09.2025-30.09.2025</t>
  </si>
  <si>
    <t xml:space="preserve">Медицинские расходные материалы в приют </t>
  </si>
  <si>
    <t>Транспортные услуги по перевозке корма</t>
  </si>
  <si>
    <t>Хозяйственные товары для склада</t>
  </si>
  <si>
    <t>Право использования сервиса Vigbo, тариф "Бизнес" (1 год), домен Woof</t>
  </si>
  <si>
    <t>Размещение рекламы на стендах в лифтах жилых домов с 01.09.2025-30.09.2025, фестиваль Woof Санкт-Петербург</t>
  </si>
  <si>
    <t>Размещение рекламы на медиаэкранах 01.09.25-30.09.25, Woof Санкт-Петербург</t>
  </si>
  <si>
    <t>Изготовление рекламно-информационных материалов (постеры), фестиваль Woof Санкт-Петербург</t>
  </si>
  <si>
    <t>Изготовление рекламной продукции, фестиваль Woof Санкт-Петербург</t>
  </si>
  <si>
    <t>Услуги по распространению рекламной информации, фестиваль Woof Санкт-Петербург</t>
  </si>
  <si>
    <t>Услуги ведущего 20.09.2025-21.09.2025, фестиваль Woof Санкт-Петербург</t>
  </si>
  <si>
    <t>Погрузочно-разгрузочные работы за период 22.07.2025-23.08.2025</t>
  </si>
  <si>
    <t>Аренда склада за период 22.08.2025-21.09.2025</t>
  </si>
  <si>
    <t>Размещение РИМ на стендах в период 05.09.2025-04.10.2025, фестиваль Woof Краснодар</t>
  </si>
  <si>
    <t>Размещение РИМ в сервисе Ads.vk.com, фестивали Woof в регионах</t>
  </si>
  <si>
    <t>Услуги в сопровождение в GR</t>
  </si>
  <si>
    <t>Услуги по проведению рекламных кампаний и привлечению доноров из сети интернет</t>
  </si>
  <si>
    <t>Услуги по проведению мастер-класса 02.08.2025г. ТЦ Outlet Белая дача</t>
  </si>
  <si>
    <t>Сувенирная продукция (рюкзак с логотипом) для фестиваля "Беги за другом"</t>
  </si>
  <si>
    <t>Выезд с целью подтверждения местонахождения поднадзорного объекта для внесения данных в ФГИС "ВетИС"-"Цербер"</t>
  </si>
  <si>
    <t>Фотозона "НИКА" для фестиваля "Беги за другом"</t>
  </si>
  <si>
    <t>Настройка, ведение и оптимизация контекстной рекламы "Яндекс Директ"</t>
  </si>
  <si>
    <t>Материалы для Мастер-класса по декорированию гипсовых фигурок</t>
  </si>
  <si>
    <t>Материалы для производства мерча (шоппер, сумка)</t>
  </si>
  <si>
    <t>Аренда модулей 16.08.2025, фестиваль "Беги за другом"</t>
  </si>
  <si>
    <t>Оказание информационных услуг, фестиваль "Беги за другом"</t>
  </si>
  <si>
    <t>Обеспечительный платеж по Договору аренды модулей № 188393 от 07.08.25, фестиваль "Беги за другом"</t>
  </si>
  <si>
    <t>Публикация 10 постов в районных группах В ТГ, фестиваль "Беги за другом"</t>
  </si>
  <si>
    <t>Ограждение площадки на фестивале "Беги за другом"</t>
  </si>
  <si>
    <t>Размещение РИМ в сервисе Ads.vk.com, фестиваль "Беги за другом"</t>
  </si>
  <si>
    <t>Информационные услуги по подбору площадок для РИМ, фестиваль "Беги за другом"</t>
  </si>
  <si>
    <t>Аренда мебели, бытовых предметов и аксессуаров для оформления помещения, фестиваль "Беги за другом"</t>
  </si>
  <si>
    <t>Услуги по аренде и техническому обеспечению, фестиваль "Беги за другом"</t>
  </si>
  <si>
    <t>Хозяйственные и канцелярские товары для фестиваля "Беги за другом"</t>
  </si>
  <si>
    <t>Изготовление таблички на ПВХ на фестиваль "Беги за другом"</t>
  </si>
  <si>
    <t>Публикация 12 постов в районных группах В ТГ, фестиваль "Беги за другом"</t>
  </si>
  <si>
    <t>Сувенирная продукция (хлопковая сумка) на фестиваль""Беги за другом"</t>
  </si>
  <si>
    <t>Рекламный бюджет для размещения рекламных публикаций в сети Телеграм</t>
  </si>
  <si>
    <t>Предоплата за оказание организаторских услуг на спортивном мероприятии "Беги за другом"</t>
  </si>
  <si>
    <t>Полиграфические услуги. Печать для мерча</t>
  </si>
  <si>
    <t>Услуги типографии, фестиваль "Беги за другом"</t>
  </si>
  <si>
    <t>Сувенирная продукция, фестиваль "Беги за другом"</t>
  </si>
  <si>
    <t>Услуги типографии (нанесение изображения на мерч), наклейки фигурные, фестиваль "Беги за лругом"</t>
  </si>
  <si>
    <t>Оборудование (декор для мероприятия), фестиваль "Беги за другом"</t>
  </si>
  <si>
    <t>Электротехнические расходники (удлинитель, кабель-провод) для мероприятия""Беги за другом"</t>
  </si>
  <si>
    <t>Услуги по изготовлению баннерных конструкций на фестиваль "Беги за другом"</t>
  </si>
  <si>
    <t>Услуги полиграфии, фестиваль "Беги за другом"</t>
  </si>
  <si>
    <t>Аренда мобильных туалетных кабин, фестиваль "Беги за другом"</t>
  </si>
  <si>
    <t>Обеспечительный платеж по договору арендных кабин № 120825/5/К от 12.08.2025</t>
  </si>
  <si>
    <t>Субаренда помещения для мероприятия "Форум по ответственному отношению к животным"</t>
  </si>
  <si>
    <t>Услуги прачечной</t>
  </si>
  <si>
    <t>Размещение РИМ в сервисе Ads.vk.com</t>
  </si>
  <si>
    <t>Услуги агента по информированию граждан о деятельности фонда и привлечению к благотворительности за 01.04.2025-30.04.2025</t>
  </si>
  <si>
    <t>Рекламный бюджет для размещения рекламных публикаций</t>
  </si>
  <si>
    <t>Услуги по организации благотворительного фестиваля "Беги за другом"</t>
  </si>
  <si>
    <t>Услуги ведущего на  одной локации благотворительного забега "Беги за другом"</t>
  </si>
  <si>
    <t>Оказание ветеринарных услуг, СББЖ, фестиваль "Беги за другом"</t>
  </si>
  <si>
    <t>Наградные статуэтки Премии, Форум 17.09.2025</t>
  </si>
  <si>
    <t>Услуги фотосъемки животных на фестиваль 23.08.2025 в парке "Собитие"</t>
  </si>
  <si>
    <t>Электротовары, канцелярские и хозяйственные товары для мероприятия "Беги за другом"</t>
  </si>
  <si>
    <t>Юридические консультационные услуги</t>
  </si>
  <si>
    <t>Аренда контейнера для ТКО за период 01.07.2025-31.07.2025, центр "Мокрый нос"</t>
  </si>
  <si>
    <t>Корм, лекарственные препараты. Кошка Муся, клиника Фауна Центр, Наро-Фоминск</t>
  </si>
  <si>
    <t>УЗИ постоперационное. Кошка Муся, клиника Фауна Центр, Наро-Фоминск</t>
  </si>
  <si>
    <t>Стационар, лекарственные препараты, анализы. Кошка Муся, клиника Фауна Центр, Наро-Фоминск</t>
  </si>
  <si>
    <t>Анестезия, межфасциальная блокада под контролем УЗИ, инъекции. Кошка Муся, клиника Фауна Центр, Наро-Фоминск</t>
  </si>
  <si>
    <t>Стационар, лекарственные препараты, питание, анализы. Кошка Муся, клиника Фауна Центр, Наро-Фоминск</t>
  </si>
  <si>
    <t>Исследование, собака Чак, клиника Оригами</t>
  </si>
  <si>
    <t>Исследование (рентген), собака Бони, клиника Оригами</t>
  </si>
  <si>
    <t>Кардиообследование, собака Жорик, клиника Оригами</t>
  </si>
  <si>
    <t>Послеоперационный стационар, собака Лейси, клиника Оригами</t>
  </si>
  <si>
    <t>Прием хирурга, рентген, собака Кейс, клиника Оригами</t>
  </si>
  <si>
    <t>Кардиообследование, собака Чак, клиника Оригами</t>
  </si>
  <si>
    <t>Исследования, собака Чак, клиника Оригами</t>
  </si>
  <si>
    <t>Исследования, собака Бони, клиника Оригами</t>
  </si>
  <si>
    <t>Прием стоматолога, хирургические манипуляции, собака Лейси, клиника Оригами</t>
  </si>
  <si>
    <t>Послеоперационный стационар, анализы, УЗИ, собака Маруся, клиника Оригами</t>
  </si>
  <si>
    <t>Хирургические манипуляции, кот Лапатун, клиника Оригами</t>
  </si>
  <si>
    <t>Исследования, хирургические манипуляции, собака Чак, клиника Оригами</t>
  </si>
  <si>
    <t>Интенсивная терапия, анализы, исследования, собака Люся, клиника Белый клык</t>
  </si>
  <si>
    <t>ОРИТ, собака Филифьенки, клиника CatLazaret</t>
  </si>
  <si>
    <t>Вывоз ТКО за период 01.07.2025-31.07.2025, центр "Мокрый нос"</t>
  </si>
  <si>
    <t>Услуги по медицинскому осмотру водителей за период 01.08.2025-31.08.2025</t>
  </si>
  <si>
    <t xml:space="preserve">Медицинские препараты в приют </t>
  </si>
  <si>
    <t>Строительные материалы. Бетон для приюта Центр "Мокрый нос" с доставкой</t>
  </si>
  <si>
    <t>Страхование автомобиля за период с 04.08.2025-03.08.2026. LADA LARGUS Е 503 ХХ 799</t>
  </si>
  <si>
    <t>Услуги фотосъемки животных за период 01.08.2025-31.08.2025</t>
  </si>
  <si>
    <t xml:space="preserve">Услуги по сопровождению рекламных кампаний на платформе Озон </t>
  </si>
  <si>
    <t xml:space="preserve">Услуги по размещению рекламы в интернете </t>
  </si>
  <si>
    <t xml:space="preserve">Услуги доставки груза за период 01.05.2025-31.07.2025 </t>
  </si>
  <si>
    <t>Пополнение лицевого счета. Услуги связи (АТС)</t>
  </si>
  <si>
    <t>Организация Мастер-класса по изготовлению будок для собак и когтеточек для кошек 23.08.2025</t>
  </si>
  <si>
    <t>Организация и проведение благотворительного забега "Беги за другом" на территории парка 16.08.2025</t>
  </si>
  <si>
    <t>Услуги по проведению мастер-класса 23.08.2025. Парк "Событие"</t>
  </si>
  <si>
    <t>Оказание услуг музыкального сопровождения, благотворительный МК 02.08.2025 в ТЦ Outlet Белая дача</t>
  </si>
  <si>
    <t>Питание, кошка Муся, клиника Фауна Центр, Наро-Фоминск</t>
  </si>
  <si>
    <t>Стационар, анализы, лекарственные препараты, питание, кошка Муся, клиника Фауна Центр, Наро-Фоминск</t>
  </si>
  <si>
    <t>Стационар, анализы, лекарственные препараты, кошка Муся, клиника Фауна Центр, Наро-Фоминск</t>
  </si>
  <si>
    <t>Стационар, лекарственные препараты, кошка Муся, клиника Фауна Центр, Наро-Фоминск</t>
  </si>
  <si>
    <t>Анализы, кошка Муся, клиника Фауна Центр, Наро-Фоминск</t>
  </si>
  <si>
    <t>Прием травматолога-ортопеда, собака Рыжеус, клиника 101 Далматинец Химки</t>
  </si>
  <si>
    <t>Прием травматолога-ортопеда, собака Гек, клиника 101 Далматинец Химки</t>
  </si>
  <si>
    <t>Прием хирурга, собака Нео, клиника 101 Далматинец Химки</t>
  </si>
  <si>
    <t>Прием дерматолога, кошка Нэсти, клиника 101 Далматинец Сходня</t>
  </si>
  <si>
    <t>Рентген, собака Нюся, клиника 101 Далматинец Химки</t>
  </si>
  <si>
    <t>Исследования, рентген, кот Монж, клиника 101 Далматинец Сходня</t>
  </si>
  <si>
    <t>Исследования, кошка Моти, клиника 101 Далматинец Сходня</t>
  </si>
  <si>
    <t>Исследования, кошка Муся, клиника 101 Далматинец Сходня</t>
  </si>
  <si>
    <t>Исследования, собака Рыжеус, клиника 101 Далматинец Сходня</t>
  </si>
  <si>
    <t>УЗИ брюшной полости, кошка Бежана, клиника 101 Далматинец Химки</t>
  </si>
  <si>
    <t>УЗИ брюшной полости, кошка Моти, клиника 101 Далматинец Химки</t>
  </si>
  <si>
    <t>УЗИ брюшной полости, кошка Хайди, клиника 101 Далматинец Химки</t>
  </si>
  <si>
    <t>УЗИ брюшной полости, собака Варя, клиника 101 Далматинец Химки</t>
  </si>
  <si>
    <t>Прием офтальмолога, кот Элемент, клиника 101 Далматинец Химки</t>
  </si>
  <si>
    <t>Прием офтальмолога, кошка Тэя, клиника 101 Далматинец Химки</t>
  </si>
  <si>
    <t>Исследования, кошка Савва, клиника 101 Далматинец Сходня</t>
  </si>
  <si>
    <t>Исследования, собака Айна, клиника 101 Далматинец Сходня</t>
  </si>
  <si>
    <t>Исследования, собака Варя, клиника 101 Далматинец Сходня</t>
  </si>
  <si>
    <t>Прием ортопеда, рентген, собака Пинта, клиника 101 Далматинец Химки</t>
  </si>
  <si>
    <t>Исследования, рентген, собака Леона, клиника 101 Далматинец Химки</t>
  </si>
  <si>
    <t>Исследования, анализы, собака Нюся, клиника 101 Далматинец Химки</t>
  </si>
  <si>
    <t>Стоматологические манипуляции, рентген, кот Семен, клиника 101 Далматинец Химки</t>
  </si>
  <si>
    <t>Стоматологические манипуляции, рентген, кошка Лира, клиника 101 Далматинец Химки</t>
  </si>
  <si>
    <t>Стоматологические манипуляции, рентген, кошка Моти, клиника 101 Далматинец Химки</t>
  </si>
  <si>
    <t>Стоматологические манипуляции, рентген, кошка Муся, клиника 101 Далматинец Химки</t>
  </si>
  <si>
    <t>ОРИТ, анализы, собака Филифьенки, клиника CatLazaret</t>
  </si>
  <si>
    <t>Ветеринарные препараты (Селафорт, вакцины Мультифел, Фелоцел)</t>
  </si>
  <si>
    <t>Размещение РИМ на медиаэкранах 01.10.2025-31.10.2025, Woof Краснодар</t>
  </si>
  <si>
    <t>Размещение РИМ на медиаэкранах 01.09.2025-30.09.2025, Woof Ростов-на-Дону</t>
  </si>
  <si>
    <t>Размещение РИМ на медиаэкранах 01.10.2025-31.10.2025, Woof Москва</t>
  </si>
  <si>
    <t>Размещение РИМ и информационная поддержка проекта в телеграм-канале</t>
  </si>
  <si>
    <t>Авансовый платеж за услуги агента по информированию граждан о деят-ти фонда и привлечению к благотворительности</t>
  </si>
  <si>
    <t>Поступления по Благотворительному Забегу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</si>
</sst>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1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top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32"/>
  <sheetViews>
    <sheetView tabSelected="1" workbookViewId="0">
      <selection activeCell="B24" sqref="B24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8">
        <v>1035477.9200000005</v>
      </c>
      <c r="B2" s="6" t="s">
        <v>6</v>
      </c>
    </row>
    <row r="3" spans="1:2" x14ac:dyDescent="0.25">
      <c r="B3" s="6" t="s">
        <v>7</v>
      </c>
    </row>
    <row r="4" spans="1:2" x14ac:dyDescent="0.25">
      <c r="A4" s="8">
        <v>2413326.6699999995</v>
      </c>
      <c r="B4" s="6" t="s">
        <v>12</v>
      </c>
    </row>
    <row r="5" spans="1:2" x14ac:dyDescent="0.25">
      <c r="A5" s="8">
        <v>220319.37000000002</v>
      </c>
      <c r="B5" s="6" t="s">
        <v>8</v>
      </c>
    </row>
    <row r="6" spans="1:2" x14ac:dyDescent="0.25">
      <c r="A6" s="8">
        <v>2390148</v>
      </c>
      <c r="B6" s="6" t="s">
        <v>39</v>
      </c>
    </row>
    <row r="7" spans="1:2" x14ac:dyDescent="0.25">
      <c r="A7" s="8">
        <v>16144</v>
      </c>
      <c r="B7" s="6" t="s">
        <v>35</v>
      </c>
    </row>
    <row r="8" spans="1:2" x14ac:dyDescent="0.25">
      <c r="A8" s="8">
        <v>10521.599999999997</v>
      </c>
      <c r="B8" s="6" t="s">
        <v>13</v>
      </c>
    </row>
    <row r="9" spans="1:2" x14ac:dyDescent="0.25">
      <c r="A9" s="8">
        <v>16500</v>
      </c>
      <c r="B9" s="6" t="s">
        <v>23</v>
      </c>
    </row>
    <row r="10" spans="1:2" x14ac:dyDescent="0.25">
      <c r="A10" s="8">
        <v>227668.05999999997</v>
      </c>
      <c r="B10" s="6" t="s">
        <v>26</v>
      </c>
    </row>
    <row r="11" spans="1:2" ht="13.2" customHeight="1" x14ac:dyDescent="0.25">
      <c r="A11" s="8">
        <v>1546173.03</v>
      </c>
      <c r="B11" s="6" t="s">
        <v>9</v>
      </c>
    </row>
    <row r="12" spans="1:2" ht="13.2" customHeight="1" x14ac:dyDescent="0.25">
      <c r="A12" s="8">
        <v>89012</v>
      </c>
      <c r="B12" s="6" t="s">
        <v>224</v>
      </c>
    </row>
    <row r="13" spans="1:2" ht="13.2" customHeight="1" x14ac:dyDescent="0.25">
      <c r="A13" s="8">
        <v>72000</v>
      </c>
      <c r="B13" s="44" t="s">
        <v>41</v>
      </c>
    </row>
    <row r="14" spans="1:2" x14ac:dyDescent="0.25">
      <c r="A14" s="8">
        <v>462867</v>
      </c>
      <c r="B14" s="6" t="s">
        <v>10</v>
      </c>
    </row>
    <row r="15" spans="1:2" x14ac:dyDescent="0.25">
      <c r="A15" s="8">
        <v>11759.800000000001</v>
      </c>
      <c r="B15" s="6" t="s">
        <v>42</v>
      </c>
    </row>
    <row r="16" spans="1:2" x14ac:dyDescent="0.25">
      <c r="A16" s="8">
        <v>27343</v>
      </c>
      <c r="B16" s="6" t="s">
        <v>14</v>
      </c>
    </row>
    <row r="17" spans="1:2" x14ac:dyDescent="0.25">
      <c r="A17" s="8">
        <v>1191314.0499999998</v>
      </c>
      <c r="B17" s="6" t="s">
        <v>11</v>
      </c>
    </row>
    <row r="18" spans="1:2" x14ac:dyDescent="0.25">
      <c r="A18" s="8">
        <v>54072</v>
      </c>
      <c r="B18" s="6" t="s">
        <v>15</v>
      </c>
    </row>
    <row r="19" spans="1:2" x14ac:dyDescent="0.25">
      <c r="A19" s="8">
        <v>42739</v>
      </c>
      <c r="B19" s="6" t="s">
        <v>37</v>
      </c>
    </row>
    <row r="20" spans="1:2" x14ac:dyDescent="0.25">
      <c r="A20" s="8">
        <v>2731.52</v>
      </c>
      <c r="B20" s="6" t="s">
        <v>36</v>
      </c>
    </row>
    <row r="21" spans="1:2" x14ac:dyDescent="0.25">
      <c r="A21" s="8">
        <v>63675.5</v>
      </c>
      <c r="B21" s="6" t="s">
        <v>16</v>
      </c>
    </row>
    <row r="22" spans="1:2" x14ac:dyDescent="0.25">
      <c r="A22" s="8">
        <v>535</v>
      </c>
      <c r="B22" s="6" t="s">
        <v>43</v>
      </c>
    </row>
    <row r="23" spans="1:2" x14ac:dyDescent="0.25">
      <c r="A23" s="8">
        <v>180753.39999999997</v>
      </c>
      <c r="B23" s="6" t="s">
        <v>32</v>
      </c>
    </row>
    <row r="24" spans="1:2" x14ac:dyDescent="0.25">
      <c r="A24" s="8">
        <v>430059</v>
      </c>
      <c r="B24" s="33" t="s">
        <v>33</v>
      </c>
    </row>
    <row r="25" spans="1:2" x14ac:dyDescent="0.25">
      <c r="A25" s="8">
        <v>333634.21000000002</v>
      </c>
      <c r="B25" s="33" t="s">
        <v>38</v>
      </c>
    </row>
    <row r="26" spans="1:2" x14ac:dyDescent="0.25">
      <c r="A26" s="8">
        <v>918.74</v>
      </c>
      <c r="B26" s="33" t="s">
        <v>40</v>
      </c>
    </row>
    <row r="27" spans="1:2" ht="11.4" customHeight="1" x14ac:dyDescent="0.25">
      <c r="A27" s="8">
        <f>2267500+1530</f>
        <v>2269030</v>
      </c>
      <c r="B27" s="6" t="s">
        <v>34</v>
      </c>
    </row>
    <row r="28" spans="1:2" x14ac:dyDescent="0.25">
      <c r="A28" s="8">
        <f>725917.81+53237.11</f>
        <v>779154.92</v>
      </c>
      <c r="B28" s="6" t="s">
        <v>17</v>
      </c>
    </row>
    <row r="29" spans="1:2" x14ac:dyDescent="0.25">
      <c r="A29" s="18">
        <f>SUM(A2:A28)</f>
        <v>13887877.790000001</v>
      </c>
      <c r="B29" s="17" t="s">
        <v>4</v>
      </c>
    </row>
    <row r="32" spans="1:2" x14ac:dyDescent="0.25">
      <c r="B32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C203"/>
  <sheetViews>
    <sheetView topLeftCell="A168" workbookViewId="0">
      <selection activeCell="B127" sqref="B127:B183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20</v>
      </c>
      <c r="B1" s="23"/>
      <c r="C1" s="24"/>
    </row>
    <row r="2" spans="1:3" s="5" customFormat="1" ht="53.4" customHeight="1" x14ac:dyDescent="0.25">
      <c r="A2" s="46" t="s">
        <v>22</v>
      </c>
      <c r="B2" s="47"/>
      <c r="C2" s="47"/>
    </row>
    <row r="3" spans="1:3" s="32" customFormat="1" ht="13.8" customHeight="1" x14ac:dyDescent="0.25">
      <c r="A3" s="38" t="s">
        <v>44</v>
      </c>
      <c r="B3" s="39">
        <v>50316.3</v>
      </c>
      <c r="C3" s="32" t="s">
        <v>64</v>
      </c>
    </row>
    <row r="4" spans="1:3" s="32" customFormat="1" ht="13.8" customHeight="1" x14ac:dyDescent="0.25">
      <c r="A4" s="38" t="s">
        <v>44</v>
      </c>
      <c r="B4" s="39">
        <f>204500+880+4530+2420+11780+290+7176+3600</f>
        <v>235176</v>
      </c>
      <c r="C4" s="41" t="s">
        <v>65</v>
      </c>
    </row>
    <row r="5" spans="1:3" s="32" customFormat="1" ht="13.8" customHeight="1" x14ac:dyDescent="0.25">
      <c r="A5" s="38" t="s">
        <v>45</v>
      </c>
      <c r="B5" s="39">
        <v>2888.8</v>
      </c>
      <c r="C5" s="41" t="s">
        <v>153</v>
      </c>
    </row>
    <row r="6" spans="1:3" s="32" customFormat="1" ht="13.8" customHeight="1" x14ac:dyDescent="0.25">
      <c r="A6" s="38" t="s">
        <v>45</v>
      </c>
      <c r="B6" s="39">
        <v>5700</v>
      </c>
      <c r="C6" s="42" t="s">
        <v>66</v>
      </c>
    </row>
    <row r="7" spans="1:3" s="32" customFormat="1" ht="13.8" customHeight="1" x14ac:dyDescent="0.25">
      <c r="A7" s="38" t="s">
        <v>45</v>
      </c>
      <c r="B7" s="8">
        <v>12750</v>
      </c>
      <c r="C7" s="4" t="s">
        <v>67</v>
      </c>
    </row>
    <row r="8" spans="1:3" s="32" customFormat="1" ht="13.8" customHeight="1" x14ac:dyDescent="0.25">
      <c r="A8" s="38" t="s">
        <v>45</v>
      </c>
      <c r="B8" s="8">
        <v>28974.42</v>
      </c>
      <c r="C8" s="4" t="s">
        <v>177</v>
      </c>
    </row>
    <row r="9" spans="1:3" s="32" customFormat="1" ht="13.8" customHeight="1" x14ac:dyDescent="0.25">
      <c r="A9" s="38" t="s">
        <v>46</v>
      </c>
      <c r="B9" s="39">
        <v>4097.5</v>
      </c>
      <c r="C9" s="32" t="s">
        <v>68</v>
      </c>
    </row>
    <row r="10" spans="1:3" s="32" customFormat="1" ht="13.8" customHeight="1" x14ac:dyDescent="0.25">
      <c r="A10" s="38" t="s">
        <v>46</v>
      </c>
      <c r="B10" s="39">
        <v>10241</v>
      </c>
      <c r="C10" s="32" t="s">
        <v>69</v>
      </c>
    </row>
    <row r="11" spans="1:3" s="32" customFormat="1" ht="13.8" customHeight="1" x14ac:dyDescent="0.25">
      <c r="A11" s="38" t="s">
        <v>46</v>
      </c>
      <c r="B11" s="39">
        <v>11508</v>
      </c>
      <c r="C11" s="32" t="s">
        <v>70</v>
      </c>
    </row>
    <row r="12" spans="1:3" s="32" customFormat="1" ht="13.8" customHeight="1" x14ac:dyDescent="0.25">
      <c r="A12" s="38" t="s">
        <v>46</v>
      </c>
      <c r="B12" s="39">
        <v>50000</v>
      </c>
      <c r="C12" s="32" t="s">
        <v>71</v>
      </c>
    </row>
    <row r="13" spans="1:3" s="32" customFormat="1" ht="13.8" customHeight="1" x14ac:dyDescent="0.25">
      <c r="A13" s="38" t="s">
        <v>47</v>
      </c>
      <c r="B13" s="39">
        <v>1785</v>
      </c>
      <c r="C13" s="32" t="s">
        <v>159</v>
      </c>
    </row>
    <row r="14" spans="1:3" s="32" customFormat="1" ht="13.8" customHeight="1" x14ac:dyDescent="0.25">
      <c r="A14" s="38" t="s">
        <v>47</v>
      </c>
      <c r="B14" s="39">
        <v>2380</v>
      </c>
      <c r="C14" s="32" t="s">
        <v>160</v>
      </c>
    </row>
    <row r="15" spans="1:3" s="32" customFormat="1" ht="13.8" customHeight="1" x14ac:dyDescent="0.25">
      <c r="A15" s="38" t="s">
        <v>47</v>
      </c>
      <c r="B15" s="39">
        <v>5525</v>
      </c>
      <c r="C15" s="32" t="s">
        <v>161</v>
      </c>
    </row>
    <row r="16" spans="1:3" s="32" customFormat="1" ht="13.8" customHeight="1" x14ac:dyDescent="0.25">
      <c r="A16" s="38" t="s">
        <v>47</v>
      </c>
      <c r="B16" s="39">
        <v>6000</v>
      </c>
      <c r="C16" s="32" t="s">
        <v>162</v>
      </c>
    </row>
    <row r="17" spans="1:3" s="32" customFormat="1" ht="13.8" customHeight="1" x14ac:dyDescent="0.25">
      <c r="A17" s="38" t="s">
        <v>47</v>
      </c>
      <c r="B17" s="39">
        <v>6280</v>
      </c>
      <c r="C17" s="32" t="s">
        <v>163</v>
      </c>
    </row>
    <row r="18" spans="1:3" s="32" customFormat="1" ht="13.8" customHeight="1" x14ac:dyDescent="0.25">
      <c r="A18" s="38" t="s">
        <v>47</v>
      </c>
      <c r="B18" s="39">
        <v>6500</v>
      </c>
      <c r="C18" s="32" t="s">
        <v>164</v>
      </c>
    </row>
    <row r="19" spans="1:3" s="32" customFormat="1" ht="13.8" customHeight="1" x14ac:dyDescent="0.25">
      <c r="A19" s="38" t="s">
        <v>47</v>
      </c>
      <c r="B19" s="39">
        <v>10000</v>
      </c>
      <c r="C19" s="32" t="s">
        <v>165</v>
      </c>
    </row>
    <row r="20" spans="1:3" s="32" customFormat="1" ht="13.8" customHeight="1" x14ac:dyDescent="0.25">
      <c r="A20" s="38" t="s">
        <v>47</v>
      </c>
      <c r="B20" s="39">
        <v>12055</v>
      </c>
      <c r="C20" s="32" t="s">
        <v>166</v>
      </c>
    </row>
    <row r="21" spans="1:3" s="32" customFormat="1" ht="13.8" customHeight="1" x14ac:dyDescent="0.25">
      <c r="A21" s="38" t="s">
        <v>47</v>
      </c>
      <c r="B21" s="39">
        <v>16462</v>
      </c>
      <c r="C21" s="32" t="s">
        <v>167</v>
      </c>
    </row>
    <row r="22" spans="1:3" s="32" customFormat="1" ht="13.8" customHeight="1" x14ac:dyDescent="0.25">
      <c r="A22" s="38" t="s">
        <v>47</v>
      </c>
      <c r="B22" s="39">
        <v>18222.5</v>
      </c>
      <c r="C22" s="32" t="s">
        <v>168</v>
      </c>
    </row>
    <row r="23" spans="1:3" s="32" customFormat="1" ht="13.8" customHeight="1" x14ac:dyDescent="0.25">
      <c r="A23" s="38" t="s">
        <v>47</v>
      </c>
      <c r="B23" s="39">
        <v>25160</v>
      </c>
      <c r="C23" s="32" t="s">
        <v>169</v>
      </c>
    </row>
    <row r="24" spans="1:3" s="32" customFormat="1" ht="13.8" customHeight="1" x14ac:dyDescent="0.25">
      <c r="A24" s="38" t="s">
        <v>47</v>
      </c>
      <c r="B24" s="39">
        <v>49600</v>
      </c>
      <c r="C24" s="32" t="s">
        <v>170</v>
      </c>
    </row>
    <row r="25" spans="1:3" s="32" customFormat="1" ht="13.8" customHeight="1" x14ac:dyDescent="0.25">
      <c r="A25" s="38" t="s">
        <v>47</v>
      </c>
      <c r="B25" s="39">
        <v>91208</v>
      </c>
      <c r="C25" s="32" t="s">
        <v>171</v>
      </c>
    </row>
    <row r="26" spans="1:3" s="32" customFormat="1" ht="13.8" customHeight="1" x14ac:dyDescent="0.25">
      <c r="A26" s="38" t="s">
        <v>47</v>
      </c>
      <c r="B26" s="39">
        <v>150450</v>
      </c>
      <c r="C26" s="32" t="s">
        <v>172</v>
      </c>
    </row>
    <row r="27" spans="1:3" s="32" customFormat="1" ht="13.8" customHeight="1" x14ac:dyDescent="0.25">
      <c r="A27" s="38" t="s">
        <v>48</v>
      </c>
      <c r="B27" s="39">
        <v>10000</v>
      </c>
      <c r="C27" s="32" t="s">
        <v>72</v>
      </c>
    </row>
    <row r="28" spans="1:3" s="32" customFormat="1" ht="13.8" customHeight="1" x14ac:dyDescent="0.25">
      <c r="A28" s="38" t="s">
        <v>48</v>
      </c>
      <c r="B28" s="39">
        <v>20000</v>
      </c>
      <c r="C28" s="32" t="s">
        <v>73</v>
      </c>
    </row>
    <row r="29" spans="1:3" s="32" customFormat="1" ht="13.8" customHeight="1" x14ac:dyDescent="0.25">
      <c r="A29" s="38" t="s">
        <v>48</v>
      </c>
      <c r="B29" s="39">
        <v>217115</v>
      </c>
      <c r="C29" s="32" t="s">
        <v>74</v>
      </c>
    </row>
    <row r="30" spans="1:3" s="32" customFormat="1" ht="13.8" customHeight="1" x14ac:dyDescent="0.25">
      <c r="A30" s="38" t="s">
        <v>49</v>
      </c>
      <c r="B30" s="39">
        <f>7773+10364</f>
        <v>18137</v>
      </c>
      <c r="C30" s="32" t="s">
        <v>75</v>
      </c>
    </row>
    <row r="31" spans="1:3" s="32" customFormat="1" ht="13.8" customHeight="1" x14ac:dyDescent="0.25">
      <c r="A31" s="38" t="s">
        <v>50</v>
      </c>
      <c r="B31" s="39">
        <v>3076</v>
      </c>
      <c r="C31" s="32" t="s">
        <v>76</v>
      </c>
    </row>
    <row r="32" spans="1:3" s="32" customFormat="1" ht="13.8" customHeight="1" x14ac:dyDescent="0.25">
      <c r="A32" s="38" t="s">
        <v>50</v>
      </c>
      <c r="B32" s="39">
        <v>3295</v>
      </c>
      <c r="C32" s="32" t="s">
        <v>77</v>
      </c>
    </row>
    <row r="33" spans="1:3" s="32" customFormat="1" ht="13.8" customHeight="1" x14ac:dyDescent="0.25">
      <c r="A33" s="38" t="s">
        <v>50</v>
      </c>
      <c r="B33" s="39">
        <f>30000+30000</f>
        <v>60000</v>
      </c>
      <c r="C33" s="32" t="s">
        <v>78</v>
      </c>
    </row>
    <row r="34" spans="1:3" s="32" customFormat="1" ht="13.8" customHeight="1" x14ac:dyDescent="0.25">
      <c r="A34" s="38" t="s">
        <v>51</v>
      </c>
      <c r="B34" s="39">
        <v>18450</v>
      </c>
      <c r="C34" s="32" t="s">
        <v>79</v>
      </c>
    </row>
    <row r="35" spans="1:3" s="32" customFormat="1" ht="13.8" customHeight="1" x14ac:dyDescent="0.25">
      <c r="A35" s="38" t="s">
        <v>51</v>
      </c>
      <c r="B35" s="39">
        <v>78710</v>
      </c>
      <c r="C35" s="32" t="s">
        <v>80</v>
      </c>
    </row>
    <row r="36" spans="1:3" s="32" customFormat="1" ht="13.8" customHeight="1" x14ac:dyDescent="0.25">
      <c r="A36" s="38" t="s">
        <v>52</v>
      </c>
      <c r="B36" s="39">
        <f>2330+24435</f>
        <v>26765</v>
      </c>
      <c r="C36" s="32" t="s">
        <v>81</v>
      </c>
    </row>
    <row r="37" spans="1:3" s="32" customFormat="1" ht="13.8" customHeight="1" x14ac:dyDescent="0.25">
      <c r="A37" s="38" t="s">
        <v>53</v>
      </c>
      <c r="B37" s="39">
        <v>730</v>
      </c>
      <c r="C37" s="32" t="s">
        <v>154</v>
      </c>
    </row>
    <row r="38" spans="1:3" s="32" customFormat="1" ht="13.8" customHeight="1" x14ac:dyDescent="0.25">
      <c r="A38" s="38" t="s">
        <v>53</v>
      </c>
      <c r="B38" s="39">
        <v>990</v>
      </c>
      <c r="C38" s="32" t="s">
        <v>155</v>
      </c>
    </row>
    <row r="39" spans="1:3" s="32" customFormat="1" x14ac:dyDescent="0.25">
      <c r="A39" s="38" t="s">
        <v>53</v>
      </c>
      <c r="B39" s="39">
        <v>9840</v>
      </c>
      <c r="C39" s="32" t="s">
        <v>156</v>
      </c>
    </row>
    <row r="40" spans="1:3" s="32" customFormat="1" x14ac:dyDescent="0.25">
      <c r="A40" s="38" t="s">
        <v>53</v>
      </c>
      <c r="B40" s="39">
        <v>15030</v>
      </c>
      <c r="C40" s="32" t="s">
        <v>157</v>
      </c>
    </row>
    <row r="41" spans="1:3" s="32" customFormat="1" x14ac:dyDescent="0.25">
      <c r="A41" s="38" t="s">
        <v>53</v>
      </c>
      <c r="B41" s="39">
        <v>30390</v>
      </c>
      <c r="C41" s="32" t="s">
        <v>158</v>
      </c>
    </row>
    <row r="42" spans="1:3" s="32" customFormat="1" ht="13.8" customHeight="1" x14ac:dyDescent="0.25">
      <c r="A42" s="38" t="s">
        <v>53</v>
      </c>
      <c r="B42" s="39">
        <v>39974.019999999997</v>
      </c>
      <c r="C42" s="32" t="s">
        <v>173</v>
      </c>
    </row>
    <row r="43" spans="1:3" s="32" customFormat="1" ht="13.8" customHeight="1" x14ac:dyDescent="0.25">
      <c r="A43" s="38" t="s">
        <v>55</v>
      </c>
      <c r="B43" s="39">
        <v>53780</v>
      </c>
      <c r="C43" s="32" t="s">
        <v>82</v>
      </c>
    </row>
    <row r="44" spans="1:3" s="32" customFormat="1" ht="13.8" customHeight="1" x14ac:dyDescent="0.25">
      <c r="A44" s="38" t="s">
        <v>56</v>
      </c>
      <c r="B44" s="39">
        <v>21100</v>
      </c>
      <c r="C44" s="32" t="s">
        <v>83</v>
      </c>
    </row>
    <row r="45" spans="1:3" s="32" customFormat="1" ht="13.8" customHeight="1" x14ac:dyDescent="0.25">
      <c r="A45" s="38" t="s">
        <v>56</v>
      </c>
      <c r="B45" s="39">
        <f>32702.76+59866.84</f>
        <v>92569.599999999991</v>
      </c>
      <c r="C45" s="32" t="s">
        <v>84</v>
      </c>
    </row>
    <row r="46" spans="1:3" s="32" customFormat="1" ht="13.8" customHeight="1" x14ac:dyDescent="0.25">
      <c r="A46" s="38" t="s">
        <v>56</v>
      </c>
      <c r="B46" s="39">
        <v>150075</v>
      </c>
      <c r="C46" s="32" t="s">
        <v>85</v>
      </c>
    </row>
    <row r="47" spans="1:3" s="32" customFormat="1" ht="13.8" customHeight="1" x14ac:dyDescent="0.25">
      <c r="A47" s="38" t="s">
        <v>57</v>
      </c>
      <c r="B47" s="39">
        <v>150</v>
      </c>
      <c r="C47" s="32" t="s">
        <v>187</v>
      </c>
    </row>
    <row r="48" spans="1:3" s="32" customFormat="1" ht="13.8" customHeight="1" x14ac:dyDescent="0.25">
      <c r="A48" s="38" t="s">
        <v>57</v>
      </c>
      <c r="B48" s="39">
        <v>150</v>
      </c>
      <c r="C48" s="32" t="s">
        <v>187</v>
      </c>
    </row>
    <row r="49" spans="1:3" s="32" customFormat="1" ht="13.8" customHeight="1" x14ac:dyDescent="0.25">
      <c r="A49" s="38" t="s">
        <v>57</v>
      </c>
      <c r="B49" s="39">
        <v>6120</v>
      </c>
      <c r="C49" s="32" t="s">
        <v>188</v>
      </c>
    </row>
    <row r="50" spans="1:3" s="32" customFormat="1" ht="13.8" customHeight="1" x14ac:dyDescent="0.25">
      <c r="A50" s="38" t="s">
        <v>57</v>
      </c>
      <c r="B50" s="39">
        <v>6200</v>
      </c>
      <c r="C50" s="32" t="s">
        <v>189</v>
      </c>
    </row>
    <row r="51" spans="1:3" s="32" customFormat="1" ht="13.8" customHeight="1" x14ac:dyDescent="0.25">
      <c r="A51" s="38" t="s">
        <v>57</v>
      </c>
      <c r="B51" s="39">
        <v>7000</v>
      </c>
      <c r="C51" s="32" t="s">
        <v>189</v>
      </c>
    </row>
    <row r="52" spans="1:3" s="32" customFormat="1" ht="13.8" customHeight="1" x14ac:dyDescent="0.25">
      <c r="A52" s="38" t="s">
        <v>57</v>
      </c>
      <c r="B52" s="39">
        <v>7110</v>
      </c>
      <c r="C52" s="32" t="s">
        <v>190</v>
      </c>
    </row>
    <row r="53" spans="1:3" s="32" customFormat="1" ht="13.8" customHeight="1" x14ac:dyDescent="0.25">
      <c r="A53" s="38" t="s">
        <v>57</v>
      </c>
      <c r="B53" s="39">
        <v>8390</v>
      </c>
      <c r="C53" s="32" t="s">
        <v>191</v>
      </c>
    </row>
    <row r="54" spans="1:3" s="32" customFormat="1" ht="13.8" customHeight="1" x14ac:dyDescent="0.25">
      <c r="A54" s="38" t="s">
        <v>57</v>
      </c>
      <c r="B54" s="39">
        <v>9200</v>
      </c>
      <c r="C54" s="32" t="s">
        <v>188</v>
      </c>
    </row>
    <row r="55" spans="1:3" s="32" customFormat="1" ht="13.8" customHeight="1" x14ac:dyDescent="0.25">
      <c r="A55" s="38" t="s">
        <v>57</v>
      </c>
      <c r="B55" s="39">
        <v>9200</v>
      </c>
      <c r="C55" s="32" t="s">
        <v>188</v>
      </c>
    </row>
    <row r="56" spans="1:3" s="32" customFormat="1" ht="13.8" customHeight="1" x14ac:dyDescent="0.25">
      <c r="A56" s="38" t="s">
        <v>57</v>
      </c>
      <c r="B56" s="39">
        <v>10000</v>
      </c>
      <c r="C56" s="32" t="s">
        <v>174</v>
      </c>
    </row>
    <row r="57" spans="1:3" s="32" customFormat="1" ht="13.8" customHeight="1" x14ac:dyDescent="0.25">
      <c r="A57" s="40" t="s">
        <v>57</v>
      </c>
      <c r="B57" s="39">
        <v>26000</v>
      </c>
      <c r="C57" s="32" t="s">
        <v>86</v>
      </c>
    </row>
    <row r="58" spans="1:3" s="32" customFormat="1" ht="13.8" customHeight="1" x14ac:dyDescent="0.25">
      <c r="A58" s="40" t="s">
        <v>57</v>
      </c>
      <c r="B58" s="39">
        <v>138500</v>
      </c>
      <c r="C58" s="32" t="s">
        <v>87</v>
      </c>
    </row>
    <row r="59" spans="1:3" s="32" customFormat="1" ht="13.8" customHeight="1" x14ac:dyDescent="0.25">
      <c r="A59" s="40" t="s">
        <v>58</v>
      </c>
      <c r="B59" s="39">
        <v>1348.1</v>
      </c>
      <c r="C59" s="32" t="s">
        <v>175</v>
      </c>
    </row>
    <row r="60" spans="1:3" s="32" customFormat="1" ht="13.8" customHeight="1" x14ac:dyDescent="0.25">
      <c r="A60" s="40" t="s">
        <v>58</v>
      </c>
      <c r="B60" s="39">
        <f>112000+160800</f>
        <v>272800</v>
      </c>
      <c r="C60" s="32" t="s">
        <v>176</v>
      </c>
    </row>
    <row r="61" spans="1:3" s="32" customFormat="1" ht="13.8" customHeight="1" x14ac:dyDescent="0.25">
      <c r="A61" s="40" t="s">
        <v>59</v>
      </c>
      <c r="B61" s="39">
        <v>20880</v>
      </c>
      <c r="C61" s="32" t="s">
        <v>88</v>
      </c>
    </row>
    <row r="62" spans="1:3" s="32" customFormat="1" ht="13.8" customHeight="1" x14ac:dyDescent="0.25">
      <c r="A62" s="40" t="s">
        <v>60</v>
      </c>
      <c r="B62" s="39">
        <v>648</v>
      </c>
      <c r="C62" s="32" t="s">
        <v>89</v>
      </c>
    </row>
    <row r="63" spans="1:3" s="32" customFormat="1" ht="13.8" customHeight="1" x14ac:dyDescent="0.25">
      <c r="A63" s="40" t="s">
        <v>60</v>
      </c>
      <c r="B63" s="39">
        <v>1560</v>
      </c>
      <c r="C63" s="32" t="s">
        <v>90</v>
      </c>
    </row>
    <row r="64" spans="1:3" s="32" customFormat="1" ht="13.8" customHeight="1" x14ac:dyDescent="0.25">
      <c r="A64" s="40" t="s">
        <v>60</v>
      </c>
      <c r="B64" s="39">
        <v>2790</v>
      </c>
      <c r="C64" s="32" t="s">
        <v>192</v>
      </c>
    </row>
    <row r="65" spans="1:3" s="32" customFormat="1" ht="13.8" customHeight="1" x14ac:dyDescent="0.25">
      <c r="A65" s="40" t="s">
        <v>60</v>
      </c>
      <c r="B65" s="39">
        <v>2790</v>
      </c>
      <c r="C65" s="32" t="s">
        <v>193</v>
      </c>
    </row>
    <row r="66" spans="1:3" s="32" customFormat="1" ht="13.8" customHeight="1" x14ac:dyDescent="0.25">
      <c r="A66" s="40" t="s">
        <v>60</v>
      </c>
      <c r="B66" s="39">
        <v>3123</v>
      </c>
      <c r="C66" s="32" t="s">
        <v>194</v>
      </c>
    </row>
    <row r="67" spans="1:3" s="32" customFormat="1" ht="13.8" customHeight="1" x14ac:dyDescent="0.25">
      <c r="A67" s="40" t="s">
        <v>60</v>
      </c>
      <c r="B67" s="39">
        <v>3123</v>
      </c>
      <c r="C67" s="32" t="s">
        <v>195</v>
      </c>
    </row>
    <row r="68" spans="1:3" s="32" customFormat="1" ht="13.8" customHeight="1" x14ac:dyDescent="0.25">
      <c r="A68" s="40" t="s">
        <v>60</v>
      </c>
      <c r="B68" s="39">
        <v>3340</v>
      </c>
      <c r="C68" s="32" t="s">
        <v>196</v>
      </c>
    </row>
    <row r="69" spans="1:3" s="32" customFormat="1" ht="13.8" customHeight="1" x14ac:dyDescent="0.25">
      <c r="A69" s="40" t="s">
        <v>60</v>
      </c>
      <c r="B69" s="39">
        <v>3340</v>
      </c>
      <c r="C69" s="32" t="s">
        <v>197</v>
      </c>
    </row>
    <row r="70" spans="1:3" s="32" customFormat="1" ht="13.8" customHeight="1" x14ac:dyDescent="0.25">
      <c r="A70" s="40" t="s">
        <v>60</v>
      </c>
      <c r="B70" s="39">
        <v>3590</v>
      </c>
      <c r="C70" s="32" t="s">
        <v>198</v>
      </c>
    </row>
    <row r="71" spans="1:3" s="32" customFormat="1" ht="13.8" customHeight="1" x14ac:dyDescent="0.25">
      <c r="A71" s="40" t="s">
        <v>60</v>
      </c>
      <c r="B71" s="39">
        <v>3590</v>
      </c>
      <c r="C71" s="32" t="s">
        <v>199</v>
      </c>
    </row>
    <row r="72" spans="1:3" s="32" customFormat="1" ht="13.8" customHeight="1" x14ac:dyDescent="0.25">
      <c r="A72" s="40" t="s">
        <v>60</v>
      </c>
      <c r="B72" s="39">
        <v>3590</v>
      </c>
      <c r="C72" s="32" t="s">
        <v>200</v>
      </c>
    </row>
    <row r="73" spans="1:3" s="32" customFormat="1" ht="13.8" customHeight="1" x14ac:dyDescent="0.25">
      <c r="A73" s="40" t="s">
        <v>60</v>
      </c>
      <c r="B73" s="39">
        <v>3630</v>
      </c>
      <c r="C73" s="32" t="s">
        <v>201</v>
      </c>
    </row>
    <row r="74" spans="1:3" s="32" customFormat="1" ht="13.8" customHeight="1" x14ac:dyDescent="0.25">
      <c r="A74" s="40" t="s">
        <v>60</v>
      </c>
      <c r="B74" s="39">
        <v>3630</v>
      </c>
      <c r="C74" s="32" t="s">
        <v>202</v>
      </c>
    </row>
    <row r="75" spans="1:3" s="32" customFormat="1" ht="13.8" customHeight="1" x14ac:dyDescent="0.25">
      <c r="A75" s="40" t="s">
        <v>60</v>
      </c>
      <c r="B75" s="39">
        <v>4070</v>
      </c>
      <c r="C75" s="32" t="s">
        <v>203</v>
      </c>
    </row>
    <row r="76" spans="1:3" s="32" customFormat="1" ht="13.8" customHeight="1" x14ac:dyDescent="0.25">
      <c r="A76" s="40" t="s">
        <v>60</v>
      </c>
      <c r="B76" s="39">
        <v>4070</v>
      </c>
      <c r="C76" s="32" t="s">
        <v>204</v>
      </c>
    </row>
    <row r="77" spans="1:3" s="32" customFormat="1" ht="13.8" customHeight="1" x14ac:dyDescent="0.25">
      <c r="A77" s="40" t="s">
        <v>60</v>
      </c>
      <c r="B77" s="39">
        <v>4140</v>
      </c>
      <c r="C77" s="32" t="s">
        <v>205</v>
      </c>
    </row>
    <row r="78" spans="1:3" s="32" customFormat="1" ht="13.8" customHeight="1" x14ac:dyDescent="0.25">
      <c r="A78" s="40" t="s">
        <v>60</v>
      </c>
      <c r="B78" s="39">
        <v>4140</v>
      </c>
      <c r="C78" s="32" t="s">
        <v>206</v>
      </c>
    </row>
    <row r="79" spans="1:3" s="32" customFormat="1" ht="13.8" customHeight="1" x14ac:dyDescent="0.25">
      <c r="A79" s="40" t="s">
        <v>60</v>
      </c>
      <c r="B79" s="39">
        <v>4570</v>
      </c>
      <c r="C79" s="32" t="s">
        <v>207</v>
      </c>
    </row>
    <row r="80" spans="1:3" s="32" customFormat="1" ht="13.8" customHeight="1" x14ac:dyDescent="0.25">
      <c r="A80" s="40" t="s">
        <v>60</v>
      </c>
      <c r="B80" s="39">
        <v>4570</v>
      </c>
      <c r="C80" s="32" t="s">
        <v>208</v>
      </c>
    </row>
    <row r="81" spans="1:3" s="32" customFormat="1" ht="13.8" customHeight="1" x14ac:dyDescent="0.25">
      <c r="A81" s="40" t="s">
        <v>60</v>
      </c>
      <c r="B81" s="39">
        <v>4570</v>
      </c>
      <c r="C81" s="32" t="s">
        <v>209</v>
      </c>
    </row>
    <row r="82" spans="1:3" s="32" customFormat="1" ht="13.8" customHeight="1" x14ac:dyDescent="0.25">
      <c r="A82" s="40" t="s">
        <v>60</v>
      </c>
      <c r="B82" s="39">
        <v>6463</v>
      </c>
      <c r="C82" s="32" t="s">
        <v>210</v>
      </c>
    </row>
    <row r="83" spans="1:3" s="32" customFormat="1" ht="13.8" customHeight="1" x14ac:dyDescent="0.25">
      <c r="A83" s="40" t="s">
        <v>60</v>
      </c>
      <c r="B83" s="39">
        <v>7730</v>
      </c>
      <c r="C83" s="32" t="s">
        <v>211</v>
      </c>
    </row>
    <row r="84" spans="1:3" s="32" customFormat="1" ht="13.8" customHeight="1" x14ac:dyDescent="0.25">
      <c r="A84" s="40" t="s">
        <v>60</v>
      </c>
      <c r="B84" s="39">
        <v>8490</v>
      </c>
      <c r="C84" s="32" t="s">
        <v>212</v>
      </c>
    </row>
    <row r="85" spans="1:3" s="32" customFormat="1" ht="13.8" customHeight="1" x14ac:dyDescent="0.25">
      <c r="A85" s="40" t="s">
        <v>60</v>
      </c>
      <c r="B85" s="39">
        <v>9553</v>
      </c>
      <c r="C85" s="32" t="s">
        <v>213</v>
      </c>
    </row>
    <row r="86" spans="1:3" s="32" customFormat="1" ht="13.8" customHeight="1" x14ac:dyDescent="0.25">
      <c r="A86" s="40" t="s">
        <v>60</v>
      </c>
      <c r="B86" s="39">
        <v>17070</v>
      </c>
      <c r="C86" s="32" t="s">
        <v>214</v>
      </c>
    </row>
    <row r="87" spans="1:3" s="32" customFormat="1" ht="13.8" customHeight="1" x14ac:dyDescent="0.25">
      <c r="A87" s="40" t="s">
        <v>60</v>
      </c>
      <c r="B87" s="39">
        <v>17619</v>
      </c>
      <c r="C87" s="32" t="s">
        <v>215</v>
      </c>
    </row>
    <row r="88" spans="1:3" s="32" customFormat="1" ht="13.8" customHeight="1" x14ac:dyDescent="0.25">
      <c r="A88" s="40" t="s">
        <v>60</v>
      </c>
      <c r="B88" s="39">
        <v>19377</v>
      </c>
      <c r="C88" s="32" t="s">
        <v>216</v>
      </c>
    </row>
    <row r="89" spans="1:3" s="4" customFormat="1" x14ac:dyDescent="0.25">
      <c r="A89" s="40" t="s">
        <v>60</v>
      </c>
      <c r="B89" s="39">
        <v>244417.5</v>
      </c>
      <c r="C89" s="32" t="s">
        <v>217</v>
      </c>
    </row>
    <row r="90" spans="1:3" s="4" customFormat="1" x14ac:dyDescent="0.25">
      <c r="A90" s="40" t="s">
        <v>61</v>
      </c>
      <c r="B90" s="39">
        <f>4170+41665</f>
        <v>45835</v>
      </c>
      <c r="C90" s="32" t="s">
        <v>91</v>
      </c>
    </row>
    <row r="91" spans="1:3" s="4" customFormat="1" x14ac:dyDescent="0.25">
      <c r="A91" s="40" t="s">
        <v>61</v>
      </c>
      <c r="B91" s="39">
        <v>4256</v>
      </c>
      <c r="C91" s="32" t="s">
        <v>92</v>
      </c>
    </row>
    <row r="92" spans="1:3" s="4" customFormat="1" x14ac:dyDescent="0.25">
      <c r="A92" s="40" t="s">
        <v>61</v>
      </c>
      <c r="B92" s="39">
        <v>113938.3</v>
      </c>
      <c r="C92" s="32" t="s">
        <v>218</v>
      </c>
    </row>
    <row r="93" spans="1:3" s="4" customFormat="1" x14ac:dyDescent="0.25">
      <c r="A93" s="40" t="s">
        <v>62</v>
      </c>
      <c r="B93" s="39">
        <v>35925.22</v>
      </c>
      <c r="C93" s="32" t="s">
        <v>93</v>
      </c>
    </row>
    <row r="94" spans="1:3" s="28" customFormat="1" x14ac:dyDescent="0.3">
      <c r="A94" s="28" t="s">
        <v>62</v>
      </c>
      <c r="B94" s="35">
        <v>60000</v>
      </c>
      <c r="C94" s="35" t="s">
        <v>178</v>
      </c>
    </row>
    <row r="95" spans="1:3" x14ac:dyDescent="0.25">
      <c r="A95" s="34"/>
      <c r="B95" s="35">
        <v>2736381.41</v>
      </c>
      <c r="C95" s="35" t="s">
        <v>27</v>
      </c>
    </row>
    <row r="96" spans="1:3" s="4" customFormat="1" x14ac:dyDescent="0.3">
      <c r="A96" s="34"/>
      <c r="B96" s="35">
        <f>5472.75+209788.99</f>
        <v>215261.74</v>
      </c>
      <c r="C96" s="35" t="s">
        <v>28</v>
      </c>
    </row>
    <row r="97" spans="1:3" s="4" customFormat="1" x14ac:dyDescent="0.3">
      <c r="A97" s="9" t="s">
        <v>2</v>
      </c>
      <c r="B97" s="10">
        <f>SUM(B3:B96)</f>
        <v>5817545.4100000001</v>
      </c>
      <c r="C97" s="11"/>
    </row>
    <row r="98" spans="1:3" ht="15" customHeight="1" x14ac:dyDescent="0.25">
      <c r="A98" s="31" t="s">
        <v>18</v>
      </c>
      <c r="B98" s="25"/>
      <c r="C98" s="26"/>
    </row>
    <row r="99" spans="1:3" s="4" customFormat="1" ht="30" customHeight="1" x14ac:dyDescent="0.3">
      <c r="A99" s="48" t="s">
        <v>31</v>
      </c>
      <c r="B99" s="48"/>
      <c r="C99" s="48"/>
    </row>
    <row r="100" spans="1:3" x14ac:dyDescent="0.25">
      <c r="A100" s="34"/>
      <c r="B100" s="35">
        <v>451523.81</v>
      </c>
      <c r="C100" s="35" t="s">
        <v>27</v>
      </c>
    </row>
    <row r="101" spans="1:3" s="4" customFormat="1" x14ac:dyDescent="0.3">
      <c r="A101" s="34"/>
      <c r="B101" s="35">
        <f>34315.82+903.05</f>
        <v>35218.870000000003</v>
      </c>
      <c r="C101" s="35" t="s">
        <v>28</v>
      </c>
    </row>
    <row r="102" spans="1:3" s="4" customFormat="1" x14ac:dyDescent="0.3">
      <c r="A102" s="9" t="s">
        <v>2</v>
      </c>
      <c r="B102" s="10">
        <f>SUM(B100:B101)</f>
        <v>486742.68</v>
      </c>
      <c r="C102" s="11"/>
    </row>
    <row r="103" spans="1:3" s="22" customFormat="1" x14ac:dyDescent="0.3">
      <c r="A103" s="30" t="s">
        <v>19</v>
      </c>
      <c r="B103" s="27"/>
    </row>
    <row r="104" spans="1:3" s="4" customFormat="1" ht="30" customHeight="1" x14ac:dyDescent="0.3">
      <c r="A104" s="46" t="s">
        <v>24</v>
      </c>
      <c r="B104" s="47"/>
      <c r="C104" s="47"/>
    </row>
    <row r="105" spans="1:3" s="32" customFormat="1" ht="13.8" customHeight="1" x14ac:dyDescent="0.25">
      <c r="A105" s="40" t="s">
        <v>44</v>
      </c>
      <c r="B105" s="35">
        <f>21000+32000+87000+40000+37000+27000+21000+27000+21000</f>
        <v>313000</v>
      </c>
      <c r="C105" s="32" t="s">
        <v>94</v>
      </c>
    </row>
    <row r="106" spans="1:3" s="4" customFormat="1" x14ac:dyDescent="0.3">
      <c r="A106" s="35" t="s">
        <v>50</v>
      </c>
      <c r="B106" s="35">
        <v>4166.9799999999996</v>
      </c>
      <c r="C106" s="43" t="s">
        <v>95</v>
      </c>
    </row>
    <row r="107" spans="1:3" s="4" customFormat="1" x14ac:dyDescent="0.3">
      <c r="A107" s="35" t="s">
        <v>52</v>
      </c>
      <c r="B107" s="35">
        <v>4900</v>
      </c>
      <c r="C107" s="43" t="s">
        <v>96</v>
      </c>
    </row>
    <row r="108" spans="1:3" s="4" customFormat="1" x14ac:dyDescent="0.3">
      <c r="A108" s="35" t="s">
        <v>56</v>
      </c>
      <c r="B108" s="35">
        <v>39550</v>
      </c>
      <c r="C108" s="43" t="s">
        <v>97</v>
      </c>
    </row>
    <row r="109" spans="1:3" s="4" customFormat="1" x14ac:dyDescent="0.3">
      <c r="A109" s="35" t="s">
        <v>56</v>
      </c>
      <c r="B109" s="35">
        <v>84000</v>
      </c>
      <c r="C109" s="43" t="s">
        <v>98</v>
      </c>
    </row>
    <row r="110" spans="1:3" s="4" customFormat="1" x14ac:dyDescent="0.3">
      <c r="A110" s="35" t="s">
        <v>57</v>
      </c>
      <c r="B110" s="35">
        <v>4200</v>
      </c>
      <c r="C110" s="43" t="s">
        <v>99</v>
      </c>
    </row>
    <row r="111" spans="1:3" s="4" customFormat="1" x14ac:dyDescent="0.3">
      <c r="A111" s="35" t="s">
        <v>57</v>
      </c>
      <c r="B111" s="35">
        <v>4320</v>
      </c>
      <c r="C111" s="43" t="s">
        <v>100</v>
      </c>
    </row>
    <row r="112" spans="1:3" s="4" customFormat="1" x14ac:dyDescent="0.3">
      <c r="A112" s="35" t="s">
        <v>57</v>
      </c>
      <c r="B112" s="35">
        <v>515351.22</v>
      </c>
      <c r="C112" s="43" t="s">
        <v>101</v>
      </c>
    </row>
    <row r="113" spans="1:3" s="4" customFormat="1" x14ac:dyDescent="0.3">
      <c r="A113" s="35" t="s">
        <v>60</v>
      </c>
      <c r="B113" s="35">
        <v>20000</v>
      </c>
      <c r="C113" s="43" t="s">
        <v>102</v>
      </c>
    </row>
    <row r="114" spans="1:3" s="4" customFormat="1" x14ac:dyDescent="0.3">
      <c r="A114" s="35" t="s">
        <v>61</v>
      </c>
      <c r="B114" s="35">
        <v>42000</v>
      </c>
      <c r="C114" s="43" t="s">
        <v>103</v>
      </c>
    </row>
    <row r="115" spans="1:3" s="4" customFormat="1" x14ac:dyDescent="0.3">
      <c r="A115" s="35" t="s">
        <v>61</v>
      </c>
      <c r="B115" s="35">
        <v>105000</v>
      </c>
      <c r="C115" s="43" t="s">
        <v>104</v>
      </c>
    </row>
    <row r="116" spans="1:3" s="4" customFormat="1" x14ac:dyDescent="0.3">
      <c r="A116" s="35" t="s">
        <v>62</v>
      </c>
      <c r="B116" s="35">
        <v>50500</v>
      </c>
      <c r="C116" s="43" t="s">
        <v>105</v>
      </c>
    </row>
    <row r="117" spans="1:3" s="4" customFormat="1" x14ac:dyDescent="0.3">
      <c r="A117" s="35" t="s">
        <v>62</v>
      </c>
      <c r="B117" s="35">
        <v>53100</v>
      </c>
      <c r="C117" s="43" t="s">
        <v>219</v>
      </c>
    </row>
    <row r="118" spans="1:3" s="4" customFormat="1" x14ac:dyDescent="0.3">
      <c r="A118" s="35" t="s">
        <v>62</v>
      </c>
      <c r="B118" s="35">
        <v>61752.6</v>
      </c>
      <c r="C118" s="43" t="s">
        <v>220</v>
      </c>
    </row>
    <row r="119" spans="1:3" s="4" customFormat="1" x14ac:dyDescent="0.3">
      <c r="A119" s="35" t="s">
        <v>62</v>
      </c>
      <c r="B119" s="35">
        <v>116132.94</v>
      </c>
      <c r="C119" s="43" t="s">
        <v>221</v>
      </c>
    </row>
    <row r="120" spans="1:3" s="4" customFormat="1" x14ac:dyDescent="0.3">
      <c r="A120" s="35" t="s">
        <v>62</v>
      </c>
      <c r="B120" s="35">
        <v>20000</v>
      </c>
      <c r="C120" s="43" t="s">
        <v>106</v>
      </c>
    </row>
    <row r="121" spans="1:3" s="4" customFormat="1" x14ac:dyDescent="0.3">
      <c r="A121" s="35" t="s">
        <v>62</v>
      </c>
      <c r="B121" s="35">
        <v>261422</v>
      </c>
      <c r="C121" s="43" t="s">
        <v>107</v>
      </c>
    </row>
    <row r="122" spans="1:3" x14ac:dyDescent="0.25">
      <c r="A122" s="35"/>
      <c r="B122" s="35">
        <f>619964.29+16000</f>
        <v>635964.29</v>
      </c>
      <c r="C122" s="35" t="s">
        <v>27</v>
      </c>
    </row>
    <row r="123" spans="1:3" s="4" customFormat="1" x14ac:dyDescent="0.3">
      <c r="A123" s="35"/>
      <c r="B123" s="35">
        <f>1239.93+69954.07+1216+32</f>
        <v>72442</v>
      </c>
      <c r="C123" s="35" t="s">
        <v>28</v>
      </c>
    </row>
    <row r="124" spans="1:3" s="4" customFormat="1" x14ac:dyDescent="0.3">
      <c r="A124" s="9" t="s">
        <v>2</v>
      </c>
      <c r="B124" s="10">
        <f>SUM(B105:B123)</f>
        <v>2407802.0300000003</v>
      </c>
      <c r="C124" s="11"/>
    </row>
    <row r="125" spans="1:3" s="4" customFormat="1" x14ac:dyDescent="0.3">
      <c r="A125" s="30" t="s">
        <v>21</v>
      </c>
      <c r="B125" s="27"/>
      <c r="C125" s="22"/>
    </row>
    <row r="126" spans="1:3" s="4" customFormat="1" ht="30" customHeight="1" x14ac:dyDescent="0.3">
      <c r="A126" s="46" t="s">
        <v>25</v>
      </c>
      <c r="B126" s="47"/>
      <c r="C126" s="47"/>
    </row>
    <row r="127" spans="1:3" s="28" customFormat="1" ht="13.8" customHeight="1" x14ac:dyDescent="0.3">
      <c r="A127" s="35" t="s">
        <v>44</v>
      </c>
      <c r="B127" s="35">
        <v>10000</v>
      </c>
      <c r="C127" s="35" t="s">
        <v>119</v>
      </c>
    </row>
    <row r="128" spans="1:3" s="28" customFormat="1" ht="13.8" customHeight="1" x14ac:dyDescent="0.3">
      <c r="A128" s="28" t="s">
        <v>44</v>
      </c>
      <c r="B128" s="35">
        <v>18410.55</v>
      </c>
      <c r="C128" s="35" t="s">
        <v>120</v>
      </c>
    </row>
    <row r="129" spans="1:3" s="28" customFormat="1" x14ac:dyDescent="0.3">
      <c r="A129" s="28" t="s">
        <v>44</v>
      </c>
      <c r="B129" s="35">
        <v>20000</v>
      </c>
      <c r="C129" s="35" t="s">
        <v>121</v>
      </c>
    </row>
    <row r="130" spans="1:3" s="28" customFormat="1" x14ac:dyDescent="0.3">
      <c r="A130" s="28" t="s">
        <v>44</v>
      </c>
      <c r="B130" s="35">
        <v>85120</v>
      </c>
      <c r="C130" s="35" t="s">
        <v>108</v>
      </c>
    </row>
    <row r="131" spans="1:3" s="28" customFormat="1" x14ac:dyDescent="0.3">
      <c r="A131" s="28" t="s">
        <v>44</v>
      </c>
      <c r="B131" s="35">
        <v>90000</v>
      </c>
      <c r="C131" s="35" t="s">
        <v>109</v>
      </c>
    </row>
    <row r="132" spans="1:3" s="28" customFormat="1" x14ac:dyDescent="0.3">
      <c r="A132" s="28" t="s">
        <v>44</v>
      </c>
      <c r="B132" s="35">
        <v>192500</v>
      </c>
      <c r="C132" s="35" t="s">
        <v>110</v>
      </c>
    </row>
    <row r="133" spans="1:3" s="28" customFormat="1" x14ac:dyDescent="0.3">
      <c r="A133" s="28" t="s">
        <v>45</v>
      </c>
      <c r="B133" s="35">
        <v>20000</v>
      </c>
      <c r="C133" s="35" t="s">
        <v>179</v>
      </c>
    </row>
    <row r="134" spans="1:3" s="28" customFormat="1" x14ac:dyDescent="0.3">
      <c r="A134" s="28" t="s">
        <v>45</v>
      </c>
      <c r="B134" s="35">
        <v>29000</v>
      </c>
      <c r="C134" s="35" t="s">
        <v>222</v>
      </c>
    </row>
    <row r="135" spans="1:3" s="28" customFormat="1" x14ac:dyDescent="0.3">
      <c r="A135" s="28" t="s">
        <v>45</v>
      </c>
      <c r="B135" s="35">
        <v>950000</v>
      </c>
      <c r="C135" s="35" t="s">
        <v>180</v>
      </c>
    </row>
    <row r="136" spans="1:3" s="28" customFormat="1" x14ac:dyDescent="0.3">
      <c r="A136" s="28" t="s">
        <v>46</v>
      </c>
      <c r="B136" s="35">
        <v>3680</v>
      </c>
      <c r="C136" s="35" t="s">
        <v>181</v>
      </c>
    </row>
    <row r="137" spans="1:3" s="28" customFormat="1" x14ac:dyDescent="0.3">
      <c r="A137" s="28" t="s">
        <v>46</v>
      </c>
      <c r="B137" s="35">
        <f>512256.15+738720</f>
        <v>1250976.1499999999</v>
      </c>
      <c r="C137" s="35" t="s">
        <v>223</v>
      </c>
    </row>
    <row r="138" spans="1:3" s="28" customFormat="1" x14ac:dyDescent="0.3">
      <c r="A138" s="28" t="s">
        <v>47</v>
      </c>
      <c r="B138" s="35">
        <v>4728</v>
      </c>
      <c r="C138" s="35" t="s">
        <v>111</v>
      </c>
    </row>
    <row r="139" spans="1:3" s="28" customFormat="1" x14ac:dyDescent="0.3">
      <c r="A139" s="28" t="s">
        <v>47</v>
      </c>
      <c r="B139" s="35">
        <v>24210</v>
      </c>
      <c r="C139" s="35" t="s">
        <v>117</v>
      </c>
    </row>
    <row r="140" spans="1:3" s="28" customFormat="1" x14ac:dyDescent="0.3">
      <c r="A140" s="28" t="s">
        <v>47</v>
      </c>
      <c r="B140" s="35">
        <v>120000</v>
      </c>
      <c r="C140" s="35" t="s">
        <v>112</v>
      </c>
    </row>
    <row r="141" spans="1:3" s="28" customFormat="1" x14ac:dyDescent="0.3">
      <c r="A141" s="28" t="s">
        <v>48</v>
      </c>
      <c r="B141" s="35">
        <v>21280</v>
      </c>
      <c r="C141" s="35" t="s">
        <v>113</v>
      </c>
    </row>
    <row r="142" spans="1:3" s="28" customFormat="1" x14ac:dyDescent="0.3">
      <c r="A142" s="28" t="s">
        <v>48</v>
      </c>
      <c r="B142" s="35">
        <v>30048</v>
      </c>
      <c r="C142" s="35" t="s">
        <v>114</v>
      </c>
    </row>
    <row r="143" spans="1:3" s="28" customFormat="1" x14ac:dyDescent="0.3">
      <c r="A143" s="28" t="s">
        <v>48</v>
      </c>
      <c r="B143" s="35">
        <v>45331</v>
      </c>
      <c r="C143" s="35" t="s">
        <v>115</v>
      </c>
    </row>
    <row r="144" spans="1:3" s="28" customFormat="1" x14ac:dyDescent="0.3">
      <c r="A144" s="28" t="s">
        <v>48</v>
      </c>
      <c r="B144" s="35">
        <v>249900</v>
      </c>
      <c r="C144" s="35" t="s">
        <v>116</v>
      </c>
    </row>
    <row r="145" spans="1:3" s="28" customFormat="1" x14ac:dyDescent="0.3">
      <c r="A145" s="28" t="s">
        <v>49</v>
      </c>
      <c r="B145" s="35">
        <v>30000</v>
      </c>
      <c r="C145" s="35" t="s">
        <v>118</v>
      </c>
    </row>
    <row r="146" spans="1:3" s="28" customFormat="1" x14ac:dyDescent="0.3">
      <c r="A146" s="28" t="s">
        <v>49</v>
      </c>
      <c r="B146" s="35">
        <v>66780</v>
      </c>
      <c r="C146" s="35" t="s">
        <v>122</v>
      </c>
    </row>
    <row r="147" spans="1:3" s="28" customFormat="1" x14ac:dyDescent="0.3">
      <c r="A147" s="28" t="s">
        <v>49</v>
      </c>
      <c r="B147" s="35">
        <v>145940</v>
      </c>
      <c r="C147" s="35" t="s">
        <v>123</v>
      </c>
    </row>
    <row r="148" spans="1:3" s="28" customFormat="1" x14ac:dyDescent="0.3">
      <c r="A148" s="28" t="s">
        <v>49</v>
      </c>
      <c r="B148" s="35">
        <v>308968</v>
      </c>
      <c r="C148" s="35" t="s">
        <v>124</v>
      </c>
    </row>
    <row r="149" spans="1:3" s="28" customFormat="1" x14ac:dyDescent="0.3">
      <c r="A149" s="28" t="s">
        <v>50</v>
      </c>
      <c r="B149" s="35">
        <v>15000</v>
      </c>
      <c r="C149" s="35" t="s">
        <v>182</v>
      </c>
    </row>
    <row r="150" spans="1:3" s="28" customFormat="1" x14ac:dyDescent="0.3">
      <c r="A150" s="28" t="s">
        <v>50</v>
      </c>
      <c r="B150" s="35">
        <v>26752.73</v>
      </c>
      <c r="C150" s="35" t="s">
        <v>125</v>
      </c>
    </row>
    <row r="151" spans="1:3" s="28" customFormat="1" x14ac:dyDescent="0.3">
      <c r="A151" s="28" t="s">
        <v>50</v>
      </c>
      <c r="B151" s="35">
        <v>66780</v>
      </c>
      <c r="C151" s="35" t="s">
        <v>122</v>
      </c>
    </row>
    <row r="152" spans="1:3" s="28" customFormat="1" x14ac:dyDescent="0.3">
      <c r="A152" s="28" t="s">
        <v>50</v>
      </c>
      <c r="B152" s="35">
        <v>149400</v>
      </c>
      <c r="C152" s="35" t="s">
        <v>183</v>
      </c>
    </row>
    <row r="153" spans="1:3" s="28" customFormat="1" x14ac:dyDescent="0.3">
      <c r="A153" s="45" t="s">
        <v>50</v>
      </c>
      <c r="B153" s="35">
        <v>300000</v>
      </c>
      <c r="C153" s="35" t="s">
        <v>184</v>
      </c>
    </row>
    <row r="154" spans="1:3" s="28" customFormat="1" x14ac:dyDescent="0.3">
      <c r="A154" s="28" t="s">
        <v>51</v>
      </c>
      <c r="B154" s="35">
        <v>4400</v>
      </c>
      <c r="C154" s="35" t="s">
        <v>126</v>
      </c>
    </row>
    <row r="155" spans="1:3" s="28" customFormat="1" x14ac:dyDescent="0.3">
      <c r="A155" s="28" t="s">
        <v>51</v>
      </c>
      <c r="B155" s="35">
        <v>11900</v>
      </c>
      <c r="C155" s="35" t="s">
        <v>127</v>
      </c>
    </row>
    <row r="156" spans="1:3" s="28" customFormat="1" x14ac:dyDescent="0.3">
      <c r="A156" s="28" t="s">
        <v>51</v>
      </c>
      <c r="B156" s="35">
        <v>15920</v>
      </c>
      <c r="C156" s="35" t="s">
        <v>128</v>
      </c>
    </row>
    <row r="157" spans="1:3" s="28" customFormat="1" x14ac:dyDescent="0.3">
      <c r="A157" s="28" t="s">
        <v>51</v>
      </c>
      <c r="B157" s="35">
        <f>85120</f>
        <v>85120</v>
      </c>
      <c r="C157" s="35" t="s">
        <v>129</v>
      </c>
    </row>
    <row r="158" spans="1:3" s="28" customFormat="1" x14ac:dyDescent="0.3">
      <c r="A158" s="28" t="s">
        <v>51</v>
      </c>
      <c r="B158" s="35">
        <v>450170</v>
      </c>
      <c r="C158" s="35" t="s">
        <v>130</v>
      </c>
    </row>
    <row r="159" spans="1:3" s="28" customFormat="1" x14ac:dyDescent="0.3">
      <c r="A159" s="28" t="s">
        <v>52</v>
      </c>
      <c r="B159" s="35">
        <v>5600</v>
      </c>
      <c r="C159" s="35" t="s">
        <v>131</v>
      </c>
    </row>
    <row r="160" spans="1:3" s="28" customFormat="1" x14ac:dyDescent="0.3">
      <c r="A160" s="28" t="s">
        <v>52</v>
      </c>
      <c r="B160" s="35">
        <f>8650+14160</f>
        <v>22810</v>
      </c>
      <c r="C160" s="35" t="s">
        <v>132</v>
      </c>
    </row>
    <row r="161" spans="1:3" s="28" customFormat="1" x14ac:dyDescent="0.3">
      <c r="A161" s="28" t="s">
        <v>52</v>
      </c>
      <c r="B161" s="35">
        <v>18473</v>
      </c>
      <c r="C161" s="35" t="s">
        <v>133</v>
      </c>
    </row>
    <row r="162" spans="1:3" s="28" customFormat="1" x14ac:dyDescent="0.3">
      <c r="A162" s="28" t="s">
        <v>52</v>
      </c>
      <c r="B162" s="35">
        <v>42761.4</v>
      </c>
      <c r="C162" s="35" t="s">
        <v>134</v>
      </c>
    </row>
    <row r="163" spans="1:3" s="28" customFormat="1" x14ac:dyDescent="0.3">
      <c r="A163" s="28" t="s">
        <v>52</v>
      </c>
      <c r="B163" s="35">
        <v>46760</v>
      </c>
      <c r="C163" s="35" t="s">
        <v>135</v>
      </c>
    </row>
    <row r="164" spans="1:3" s="28" customFormat="1" x14ac:dyDescent="0.3">
      <c r="A164" s="28" t="s">
        <v>52</v>
      </c>
      <c r="B164" s="35">
        <v>47364</v>
      </c>
      <c r="C164" s="35" t="s">
        <v>136</v>
      </c>
    </row>
    <row r="165" spans="1:3" s="28" customFormat="1" x14ac:dyDescent="0.3">
      <c r="A165" s="28" t="s">
        <v>52</v>
      </c>
      <c r="B165" s="35">
        <v>90000</v>
      </c>
      <c r="C165" s="35" t="s">
        <v>185</v>
      </c>
    </row>
    <row r="166" spans="1:3" s="28" customFormat="1" x14ac:dyDescent="0.3">
      <c r="A166" s="28" t="s">
        <v>53</v>
      </c>
      <c r="B166" s="35">
        <v>50000</v>
      </c>
      <c r="C166" s="35" t="s">
        <v>137</v>
      </c>
    </row>
    <row r="167" spans="1:3" s="28" customFormat="1" x14ac:dyDescent="0.3">
      <c r="A167" s="28" t="s">
        <v>63</v>
      </c>
      <c r="B167" s="35">
        <f>12080+25450</f>
        <v>37530</v>
      </c>
      <c r="C167" s="35" t="s">
        <v>138</v>
      </c>
    </row>
    <row r="168" spans="1:3" s="28" customFormat="1" x14ac:dyDescent="0.3">
      <c r="A168" s="28" t="s">
        <v>63</v>
      </c>
      <c r="B168" s="35">
        <v>26750</v>
      </c>
      <c r="C168" s="35" t="s">
        <v>139</v>
      </c>
    </row>
    <row r="169" spans="1:3" s="28" customFormat="1" x14ac:dyDescent="0.3">
      <c r="A169" s="28" t="s">
        <v>63</v>
      </c>
      <c r="B169" s="35">
        <v>118500</v>
      </c>
      <c r="C169" s="35" t="s">
        <v>140</v>
      </c>
    </row>
    <row r="170" spans="1:3" s="28" customFormat="1" x14ac:dyDescent="0.3">
      <c r="A170" s="28" t="s">
        <v>63</v>
      </c>
      <c r="B170" s="35">
        <v>900000</v>
      </c>
      <c r="C170" s="35" t="s">
        <v>141</v>
      </c>
    </row>
    <row r="171" spans="1:3" s="28" customFormat="1" x14ac:dyDescent="0.3">
      <c r="A171" s="28" t="s">
        <v>54</v>
      </c>
      <c r="B171" s="35">
        <f>1909+3388</f>
        <v>5297</v>
      </c>
      <c r="C171" s="35" t="s">
        <v>142</v>
      </c>
    </row>
    <row r="172" spans="1:3" s="28" customFormat="1" x14ac:dyDescent="0.3">
      <c r="A172" s="28" t="s">
        <v>54</v>
      </c>
      <c r="B172" s="37">
        <v>15000</v>
      </c>
      <c r="C172" s="37" t="s">
        <v>143</v>
      </c>
    </row>
    <row r="173" spans="1:3" s="28" customFormat="1" ht="16.2" customHeight="1" x14ac:dyDescent="0.3">
      <c r="A173" s="28" t="s">
        <v>54</v>
      </c>
      <c r="B173" s="37">
        <v>386921.85</v>
      </c>
      <c r="C173" s="37" t="s">
        <v>144</v>
      </c>
    </row>
    <row r="174" spans="1:3" s="28" customFormat="1" x14ac:dyDescent="0.3">
      <c r="A174" s="28" t="s">
        <v>54</v>
      </c>
      <c r="B174" s="37">
        <v>400770</v>
      </c>
      <c r="C174" s="37" t="s">
        <v>145</v>
      </c>
    </row>
    <row r="175" spans="1:3" s="28" customFormat="1" x14ac:dyDescent="0.3">
      <c r="A175" s="28" t="s">
        <v>55</v>
      </c>
      <c r="B175" s="35">
        <v>17260</v>
      </c>
      <c r="C175" s="35" t="s">
        <v>186</v>
      </c>
    </row>
    <row r="176" spans="1:3" s="28" customFormat="1" x14ac:dyDescent="0.3">
      <c r="A176" s="28" t="s">
        <v>56</v>
      </c>
      <c r="B176" s="35">
        <v>30015</v>
      </c>
      <c r="C176" s="35" t="s">
        <v>146</v>
      </c>
    </row>
    <row r="177" spans="1:3" s="28" customFormat="1" x14ac:dyDescent="0.3">
      <c r="A177" s="28" t="s">
        <v>56</v>
      </c>
      <c r="B177" s="35">
        <v>60030</v>
      </c>
      <c r="C177" s="35" t="s">
        <v>147</v>
      </c>
    </row>
    <row r="178" spans="1:3" s="28" customFormat="1" x14ac:dyDescent="0.3">
      <c r="A178" s="28" t="s">
        <v>60</v>
      </c>
      <c r="B178" s="35">
        <f>9820+16344+63676</f>
        <v>89840</v>
      </c>
      <c r="C178" s="35" t="s">
        <v>148</v>
      </c>
    </row>
    <row r="179" spans="1:3" s="28" customFormat="1" x14ac:dyDescent="0.3">
      <c r="A179" s="28" t="s">
        <v>62</v>
      </c>
      <c r="B179" s="35">
        <f>120000+52432</f>
        <v>172432</v>
      </c>
      <c r="C179" s="35" t="s">
        <v>149</v>
      </c>
    </row>
    <row r="180" spans="1:3" s="28" customFormat="1" x14ac:dyDescent="0.3">
      <c r="A180" s="28" t="s">
        <v>62</v>
      </c>
      <c r="B180" s="35">
        <v>12000</v>
      </c>
      <c r="C180" s="35" t="s">
        <v>150</v>
      </c>
    </row>
    <row r="181" spans="1:3" s="28" customFormat="1" x14ac:dyDescent="0.3">
      <c r="A181" s="28" t="s">
        <v>62</v>
      </c>
      <c r="B181" s="35">
        <v>16908.900000000001</v>
      </c>
      <c r="C181" s="35" t="s">
        <v>151</v>
      </c>
    </row>
    <row r="182" spans="1:3" ht="13.8" customHeight="1" x14ac:dyDescent="0.25">
      <c r="A182" s="34"/>
      <c r="B182" s="35">
        <v>1224229.53</v>
      </c>
      <c r="C182" s="4" t="s">
        <v>27</v>
      </c>
    </row>
    <row r="183" spans="1:3" s="28" customFormat="1" ht="13.8" customHeight="1" x14ac:dyDescent="0.25">
      <c r="A183" s="34"/>
      <c r="B183" s="35">
        <f>100907.45+2448.46</f>
        <v>103355.91</v>
      </c>
      <c r="C183" s="32" t="s">
        <v>28</v>
      </c>
    </row>
    <row r="184" spans="1:3" x14ac:dyDescent="0.25">
      <c r="A184" s="12" t="s">
        <v>2</v>
      </c>
      <c r="B184" s="14">
        <f>SUM(B127:B183)</f>
        <v>8782923.0199999996</v>
      </c>
      <c r="C184" s="15"/>
    </row>
    <row r="185" spans="1:3" s="4" customFormat="1" x14ac:dyDescent="0.3">
      <c r="A185" s="49" t="s">
        <v>3</v>
      </c>
      <c r="B185" s="50"/>
      <c r="C185" s="50"/>
    </row>
    <row r="186" spans="1:3" s="4" customFormat="1" ht="27.6" x14ac:dyDescent="0.3">
      <c r="A186" s="36"/>
      <c r="B186" s="37">
        <v>787339.02</v>
      </c>
      <c r="C186" s="35" t="s">
        <v>30</v>
      </c>
    </row>
    <row r="187" spans="1:3" s="4" customFormat="1" x14ac:dyDescent="0.3">
      <c r="A187" s="35"/>
      <c r="B187" s="35">
        <v>150000</v>
      </c>
      <c r="C187" s="43" t="s">
        <v>152</v>
      </c>
    </row>
    <row r="188" spans="1:3" x14ac:dyDescent="0.25">
      <c r="A188" s="34"/>
      <c r="B188" s="35">
        <v>383672.39</v>
      </c>
      <c r="C188" s="35" t="s">
        <v>27</v>
      </c>
    </row>
    <row r="189" spans="1:3" x14ac:dyDescent="0.25">
      <c r="A189" s="34"/>
      <c r="B189" s="35">
        <v>29100.89</v>
      </c>
      <c r="C189" s="35" t="s">
        <v>28</v>
      </c>
    </row>
    <row r="190" spans="1:3" s="4" customFormat="1" x14ac:dyDescent="0.3">
      <c r="A190" s="34"/>
      <c r="B190" s="35">
        <v>57926.039999999834</v>
      </c>
      <c r="C190" s="35" t="s">
        <v>29</v>
      </c>
    </row>
    <row r="191" spans="1:3" x14ac:dyDescent="0.25">
      <c r="A191" s="12" t="s">
        <v>2</v>
      </c>
      <c r="B191" s="14">
        <f>SUM(B186:B190)</f>
        <v>1408038.3399999999</v>
      </c>
      <c r="C191" s="15"/>
    </row>
    <row r="192" spans="1:3" x14ac:dyDescent="0.25">
      <c r="A192" s="19"/>
      <c r="B192" s="20">
        <f>B191+B184+B124+B102+B97</f>
        <v>18903051.48</v>
      </c>
      <c r="C192" s="21" t="s">
        <v>5</v>
      </c>
    </row>
    <row r="193" spans="2:3" x14ac:dyDescent="0.25">
      <c r="B193" s="3"/>
    </row>
    <row r="194" spans="2:3" x14ac:dyDescent="0.25">
      <c r="C194" s="3"/>
    </row>
    <row r="195" spans="2:3" x14ac:dyDescent="0.25">
      <c r="C195" s="7"/>
    </row>
    <row r="196" spans="2:3" x14ac:dyDescent="0.25">
      <c r="C196" s="13"/>
    </row>
    <row r="197" spans="2:3" x14ac:dyDescent="0.25">
      <c r="C197" s="13"/>
    </row>
    <row r="198" spans="2:3" x14ac:dyDescent="0.25">
      <c r="C198" s="13"/>
    </row>
    <row r="199" spans="2:3" x14ac:dyDescent="0.25">
      <c r="C199" s="13"/>
    </row>
    <row r="200" spans="2:3" x14ac:dyDescent="0.25">
      <c r="C200" s="13"/>
    </row>
    <row r="201" spans="2:3" x14ac:dyDescent="0.25">
      <c r="C201" s="3"/>
    </row>
    <row r="202" spans="2:3" x14ac:dyDescent="0.25">
      <c r="C202" s="13"/>
    </row>
    <row r="203" spans="2:3" x14ac:dyDescent="0.25">
      <c r="C203" s="13"/>
    </row>
  </sheetData>
  <mergeCells count="5">
    <mergeCell ref="A2:C2"/>
    <mergeCell ref="A99:C99"/>
    <mergeCell ref="A185:C185"/>
    <mergeCell ref="A104:C104"/>
    <mergeCell ref="A126:C126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Ольга Малышева</cp:lastModifiedBy>
  <cp:lastPrinted>2017-08-23T15:27:46Z</cp:lastPrinted>
  <dcterms:created xsi:type="dcterms:W3CDTF">2017-04-06T09:22:47Z</dcterms:created>
  <dcterms:modified xsi:type="dcterms:W3CDTF">2026-03-26T08:49:24Z</dcterms:modified>
</cp:coreProperties>
</file>