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бмен\БФ НИКА\Отчеты для сайта\2021\Февраль\"/>
    </mc:Choice>
  </mc:AlternateContent>
  <xr:revisionPtr revIDLastSave="0" documentId="13_ncr:1_{DE423526-F177-444A-A45A-23AC0D4C9466}" xr6:coauthVersionLast="47" xr6:coauthVersionMax="47" xr10:uidLastSave="{00000000-0000-0000-0000-000000000000}"/>
  <bookViews>
    <workbookView xWindow="-120" yWindow="-120" windowWidth="20730" windowHeight="11160" tabRatio="781" activeTab="2" xr2:uid="{00000000-000D-0000-FFFF-FFFF00000000}"/>
  </bookViews>
  <sheets>
    <sheet name="Отчет общий" sheetId="1" r:id="rId1"/>
    <sheet name="Расходы" sheetId="6" r:id="rId2"/>
    <sheet name="Поступления" sheetId="14" r:id="rId3"/>
  </sheets>
  <calcPr calcId="191029"/>
</workbook>
</file>

<file path=xl/calcChain.xml><?xml version="1.0" encoding="utf-8"?>
<calcChain xmlns="http://schemas.openxmlformats.org/spreadsheetml/2006/main">
  <c r="C33" i="6" l="1"/>
  <c r="D3" i="14"/>
  <c r="C13" i="1" l="1"/>
  <c r="B57" i="6"/>
  <c r="B50" i="6"/>
  <c r="B78" i="6"/>
  <c r="B49" i="6"/>
  <c r="B47" i="6"/>
  <c r="B48" i="6"/>
  <c r="B56" i="6"/>
  <c r="B23" i="6"/>
  <c r="B35" i="6"/>
  <c r="B34" i="6"/>
  <c r="B55" i="6"/>
  <c r="B52" i="6"/>
  <c r="B54" i="6"/>
  <c r="B53" i="6"/>
  <c r="B27" i="6"/>
  <c r="B13" i="6"/>
  <c r="B18" i="6"/>
  <c r="C16" i="6" s="1"/>
  <c r="B29" i="6"/>
  <c r="C58" i="6"/>
  <c r="B19" i="14"/>
  <c r="B25" i="14"/>
  <c r="B23" i="14"/>
  <c r="B21" i="14"/>
  <c r="C21" i="6" l="1"/>
  <c r="D11" i="14"/>
  <c r="D18" i="14"/>
  <c r="C66" i="6"/>
  <c r="C3" i="6"/>
  <c r="C1" i="6" l="1"/>
  <c r="C17" i="1" s="1"/>
  <c r="D1" i="14"/>
  <c r="C15" i="1" s="1"/>
  <c r="C19" i="1" l="1"/>
</calcChain>
</file>

<file path=xl/sharedStrings.xml><?xml version="1.0" encoding="utf-8"?>
<sst xmlns="http://schemas.openxmlformats.org/spreadsheetml/2006/main" count="137" uniqueCount="105">
  <si>
    <t>Поступления на уставную деятельность</t>
  </si>
  <si>
    <t>Произведенные расходы</t>
  </si>
  <si>
    <t>Расходы на уставную деятельность</t>
  </si>
  <si>
    <t>Сумма</t>
  </si>
  <si>
    <t>Назначение платежа</t>
  </si>
  <si>
    <t>Статья расхода</t>
  </si>
  <si>
    <t>Остаток средств на начало периода</t>
  </si>
  <si>
    <t>Остаток средств на конец периода</t>
  </si>
  <si>
    <t>Административные и прочие расходы</t>
  </si>
  <si>
    <t xml:space="preserve"> о полученных средствах и произведенных расходах</t>
  </si>
  <si>
    <t>ФИНАНСОВЫЙ ОТЧЕТ</t>
  </si>
  <si>
    <t>*Детализация поступлений и произведенных расходов в соответствующих вкладках файла.</t>
  </si>
  <si>
    <t>Благотворительные пожертвования от юридических лиц</t>
  </si>
  <si>
    <t>Просвещение и мероприятия</t>
  </si>
  <si>
    <r>
      <t xml:space="preserve">Умная забота
</t>
    </r>
    <r>
      <rPr>
        <b/>
        <i/>
        <sz val="10"/>
        <color indexed="8"/>
        <rFont val="Times New Roman"/>
        <family val="1"/>
        <charset val="204"/>
      </rPr>
      <t>стерилизация и кастрация животных, ОСВВ</t>
    </r>
  </si>
  <si>
    <t>Благотворительное пожертвование</t>
  </si>
  <si>
    <r>
      <t xml:space="preserve">Дом для животных "Ника"
</t>
    </r>
    <r>
      <rPr>
        <b/>
        <i/>
        <sz val="10"/>
        <color indexed="8"/>
        <rFont val="Times New Roman"/>
        <family val="1"/>
        <charset val="204"/>
      </rPr>
      <t>содержание животных</t>
    </r>
  </si>
  <si>
    <t>Благотворительные пожертвования от физических лиц</t>
  </si>
  <si>
    <t>Прочие поступления</t>
  </si>
  <si>
    <t>Комиссия банка</t>
  </si>
  <si>
    <t>Расчетный счет фонда в ПАО "Промсвязьбанк"</t>
  </si>
  <si>
    <t>Расчетный счет фонда в ПАО "Сбербанк"</t>
  </si>
  <si>
    <t>Платежная система CloudPayments на сайте фонда</t>
  </si>
  <si>
    <t>Источник / отправитель</t>
  </si>
  <si>
    <t>Дата / период</t>
  </si>
  <si>
    <t>Портал Добро Mail.Ru</t>
  </si>
  <si>
    <r>
      <t xml:space="preserve">Скорая помощь 
</t>
    </r>
    <r>
      <rPr>
        <b/>
        <i/>
        <sz val="10"/>
        <color indexed="8"/>
        <rFont val="Times New Roman"/>
        <family val="1"/>
        <charset val="204"/>
      </rPr>
      <t>лечение животных</t>
    </r>
  </si>
  <si>
    <r>
      <t xml:space="preserve">Центр "Мокрый нос" 
</t>
    </r>
    <r>
      <rPr>
        <b/>
        <i/>
        <sz val="10"/>
        <color indexed="8"/>
        <rFont val="Times New Roman"/>
        <family val="1"/>
        <charset val="204"/>
      </rPr>
      <t>строительство и содержание центра</t>
    </r>
  </si>
  <si>
    <t>Лекарственные препараты</t>
  </si>
  <si>
    <t>Проценты по договору РКО</t>
  </si>
  <si>
    <t>Сбербанк</t>
  </si>
  <si>
    <t>Перевод собственных средств внутри одного ЮЛ</t>
  </si>
  <si>
    <t xml:space="preserve">Sms на короткий номер 3434 </t>
  </si>
  <si>
    <t>БФ "Нужна помощь"</t>
  </si>
  <si>
    <t>Услуги по ОСВВ</t>
  </si>
  <si>
    <t>Администрация городского округа Мытищи МО</t>
  </si>
  <si>
    <t>ПАО "Промсвязьбанк"</t>
  </si>
  <si>
    <t>ООО Компания "МААТ"</t>
  </si>
  <si>
    <t>Миллион призов</t>
  </si>
  <si>
    <t>Ежемесячный лизинговый платеж за автомобиль</t>
  </si>
  <si>
    <t>Топливо для автомобилей</t>
  </si>
  <si>
    <t>Мос.Ру ( Душевная Москва)</t>
  </si>
  <si>
    <t>Корм для собак</t>
  </si>
  <si>
    <t>Хозяйственные принадлежности</t>
  </si>
  <si>
    <t>Ремонт автомобиля</t>
  </si>
  <si>
    <t>Лекарственные препараты и медицинские расходники</t>
  </si>
  <si>
    <t xml:space="preserve">Оплата труда </t>
  </si>
  <si>
    <t xml:space="preserve">Налоги и взносы в бюджет </t>
  </si>
  <si>
    <t>Ветеринарные препараты, мед.расходники</t>
  </si>
  <si>
    <t>Фонд "Код Добра"</t>
  </si>
  <si>
    <t>Администрация Богородского городского округа МО</t>
  </si>
  <si>
    <t>Администрация Дмитровского городского округа МО</t>
  </si>
  <si>
    <t>Администрация Волоколамского городского округа МО</t>
  </si>
  <si>
    <t>Администрация городского округа Солнечногорск МО</t>
  </si>
  <si>
    <t>Приложение Tooba</t>
  </si>
  <si>
    <t>Канцелярские товары</t>
  </si>
  <si>
    <t>Индикаторы воздушной стерилизации хим. одноразовые, журналы контроля и учета мед., эстилодез индикаторные полоски</t>
  </si>
  <si>
    <t>Профиль, круг</t>
  </si>
  <si>
    <t>Полоса метал., труба, уголок, синтетич.стекло, ДСП</t>
  </si>
  <si>
    <t>Расходные материалы (электроды, саморезы, бита, молоток. Перчатки, мешки для мусора, лопата, грабли, ледоруб, ведро)</t>
  </si>
  <si>
    <t>Металлический водосток для пола</t>
  </si>
  <si>
    <t>Магнитный клапан</t>
  </si>
  <si>
    <t>Динрейка, контактор</t>
  </si>
  <si>
    <t>Оценка объекта недвижимости</t>
  </si>
  <si>
    <t>Ящики для пожертвований</t>
  </si>
  <si>
    <t>Информационные услуги ХэдХантер</t>
  </si>
  <si>
    <t>Консультационные услуги на тему "От намерений к результатам"</t>
  </si>
  <si>
    <t>Дезинфицирующие коврики</t>
  </si>
  <si>
    <t>Лабораторные исследования кошек и собак, лаборатория Неовет</t>
  </si>
  <si>
    <t>Консультация по фандрайзингу (менторство) в январе 2021г.</t>
  </si>
  <si>
    <t>Арендная плата за нежилое помещение за февраль 2021г.</t>
  </si>
  <si>
    <t>Абонентская плата за услуги связи в январе 2021г.</t>
  </si>
  <si>
    <t>Консультация по фандрайзингу (менторство) в феврале 2012г.</t>
  </si>
  <si>
    <t>Арендная плата за нежилое помещение за март 2021г.</t>
  </si>
  <si>
    <t>Услуги по вывозу мусора за январь 2021г.</t>
  </si>
  <si>
    <t>Услуги по фотосъемке животных (4 съемки)</t>
  </si>
  <si>
    <t>Доставка сувенирной продукции</t>
  </si>
  <si>
    <t>Печать листовок "Как помочь приютам"</t>
  </si>
  <si>
    <t>Информационная поддержка благотворительной акции "Санта для хвоста"</t>
  </si>
  <si>
    <t>Повторный прием врача (собака Мухтар, кошки Аврора, Кассандра, кот Марс, кот Батист), кератопластика (кошка Аврора)</t>
  </si>
  <si>
    <t>Аппарат ультразвуковой диагностический Apogee 3500</t>
  </si>
  <si>
    <t>Услуги по доставке груза</t>
  </si>
  <si>
    <t>Антисептик</t>
  </si>
  <si>
    <t>Мусорный контейнер</t>
  </si>
  <si>
    <t>Услуги по доставке груза (дезинфектор)</t>
  </si>
  <si>
    <t>Вакцины, лекарственные препараты, мед.расходники</t>
  </si>
  <si>
    <t>Изготовление котоловок</t>
  </si>
  <si>
    <t>Оплата за автомобиль</t>
  </si>
  <si>
    <t>Медицинский светильник</t>
  </si>
  <si>
    <t>Камера для  хранения стерильных мед.инструментов</t>
  </si>
  <si>
    <t>Плакаты, брошюры</t>
  </si>
  <si>
    <t>Вывоз мусора</t>
  </si>
  <si>
    <t>Уборка снега на территории</t>
  </si>
  <si>
    <t>Сварочный аппарат</t>
  </si>
  <si>
    <t>Услуги по техническому обслуживанию инженерных систем за апрель-май 2021г.</t>
  </si>
  <si>
    <t>средство для дезинфекции</t>
  </si>
  <si>
    <t>Вакцины, ветеринарные препараты</t>
  </si>
  <si>
    <t>Платежная система ПэйПал Ру</t>
  </si>
  <si>
    <t xml:space="preserve"> за февраль 2021 года</t>
  </si>
  <si>
    <t>Покупка профильных труб, строительных и расходных материалов (замки, петли), строительного инструмента (болгарка Bosch)</t>
  </si>
  <si>
    <t>Содержание животных в приюте г. Ногинск за ноябрь - декабрь 2020г.</t>
  </si>
  <si>
    <t>Таблички на вольеры</t>
  </si>
  <si>
    <t>Услуги перевозки животных (Зоотакси)</t>
  </si>
  <si>
    <t>Услуги перевозки корма # Оставайтесь сытыми</t>
  </si>
  <si>
    <t>STONEX FINANCIAL LTD (Benevity)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</si>
</sst>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"/>
    <numFmt numFmtId="165" formatCode="dd\.mm\.yyyy"/>
    <numFmt numFmtId="166" formatCode="[$-419]mmmm\ yyyy;@"/>
  </numFmts>
  <fonts count="17" x14ac:knownFonts="1">
    <font>
      <sz val="11"/>
      <color indexed="8"/>
      <name val="Calibri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Georgia"/>
      <family val="1"/>
      <charset val="204"/>
    </font>
    <font>
      <b/>
      <sz val="12"/>
      <color indexed="8"/>
      <name val="Georgia"/>
      <family val="1"/>
      <charset val="204"/>
    </font>
    <font>
      <sz val="12"/>
      <color indexed="8"/>
      <name val="Georgia"/>
      <family val="1"/>
      <charset val="204"/>
    </font>
    <font>
      <b/>
      <i/>
      <sz val="11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b/>
      <sz val="14"/>
      <color theme="6" tint="-0.499984740745262"/>
      <name val="Georgia"/>
      <family val="1"/>
      <charset val="204"/>
    </font>
    <font>
      <b/>
      <sz val="16"/>
      <color theme="6" tint="-0.499984740745262"/>
      <name val="Georg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Protection="0"/>
  </cellStyleXfs>
  <cellXfs count="102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4" fontId="0" fillId="0" borderId="0" xfId="0" applyNumberForma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4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4" fontId="7" fillId="0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" fontId="4" fillId="2" borderId="3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Protection="1"/>
    <xf numFmtId="0" fontId="8" fillId="0" borderId="0" xfId="0" applyFont="1" applyFill="1" applyBorder="1" applyAlignment="1" applyProtection="1">
      <alignment horizontal="left" vertical="center"/>
    </xf>
    <xf numFmtId="4" fontId="2" fillId="2" borderId="5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horizontal="right" vertical="top"/>
    </xf>
    <xf numFmtId="4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3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4" fontId="2" fillId="2" borderId="6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vertical="top" wrapText="1"/>
    </xf>
    <xf numFmtId="165" fontId="13" fillId="0" borderId="0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 applyProtection="1">
      <alignment vertical="top"/>
    </xf>
    <xf numFmtId="4" fontId="2" fillId="4" borderId="7" xfId="0" applyNumberFormat="1" applyFont="1" applyFill="1" applyBorder="1" applyAlignment="1" applyProtection="1">
      <alignment vertical="center"/>
    </xf>
    <xf numFmtId="0" fontId="10" fillId="0" borderId="0" xfId="0" applyFont="1"/>
    <xf numFmtId="0" fontId="3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3" fillId="0" borderId="1" xfId="0" applyFont="1" applyBorder="1" applyAlignment="1">
      <alignment vertical="center"/>
    </xf>
    <xf numFmtId="4" fontId="3" fillId="0" borderId="1" xfId="0" applyNumberFormat="1" applyFont="1" applyFill="1" applyBorder="1" applyAlignment="1" applyProtection="1">
      <alignment wrapText="1"/>
    </xf>
    <xf numFmtId="0" fontId="13" fillId="3" borderId="4" xfId="0" applyNumberFormat="1" applyFont="1" applyFill="1" applyBorder="1" applyAlignment="1" applyProtection="1">
      <alignment horizontal="left" vertical="center" wrapText="1"/>
    </xf>
    <xf numFmtId="4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/>
    </xf>
    <xf numFmtId="4" fontId="10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 applyProtection="1">
      <alignment horizontal="right" vertical="top"/>
    </xf>
    <xf numFmtId="4" fontId="3" fillId="0" borderId="8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Protection="1"/>
    <xf numFmtId="0" fontId="10" fillId="0" borderId="1" xfId="0" applyFont="1" applyBorder="1"/>
    <xf numFmtId="4" fontId="10" fillId="0" borderId="1" xfId="0" applyNumberFormat="1" applyFont="1" applyFill="1" applyBorder="1" applyAlignment="1">
      <alignment horizontal="center"/>
    </xf>
    <xf numFmtId="14" fontId="3" fillId="0" borderId="0" xfId="0" applyNumberFormat="1" applyFont="1" applyFill="1" applyProtection="1"/>
    <xf numFmtId="14" fontId="3" fillId="0" borderId="1" xfId="0" applyNumberFormat="1" applyFont="1" applyBorder="1" applyAlignment="1">
      <alignment horizontal="center" vertical="center"/>
    </xf>
    <xf numFmtId="4" fontId="3" fillId="5" borderId="1" xfId="0" applyNumberFormat="1" applyFont="1" applyFill="1" applyBorder="1" applyAlignment="1" applyProtection="1">
      <alignment horizontal="left" vertical="top" wrapText="1"/>
    </xf>
    <xf numFmtId="2" fontId="3" fillId="5" borderId="1" xfId="0" applyNumberFormat="1" applyFont="1" applyFill="1" applyBorder="1" applyAlignment="1" applyProtection="1">
      <alignment horizontal="center" vertical="top" wrapText="1"/>
    </xf>
    <xf numFmtId="4" fontId="13" fillId="0" borderId="8" xfId="0" applyNumberFormat="1" applyFont="1" applyFill="1" applyBorder="1" applyAlignment="1" applyProtection="1">
      <alignment horizontal="center" vertical="center" wrapText="1"/>
    </xf>
    <xf numFmtId="4" fontId="13" fillId="5" borderId="15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14" fontId="13" fillId="0" borderId="1" xfId="0" applyNumberFormat="1" applyFont="1" applyFill="1" applyBorder="1" applyAlignment="1" applyProtection="1">
      <alignment horizontal="center" vertical="center" wrapText="1"/>
    </xf>
    <xf numFmtId="166" fontId="13" fillId="0" borderId="1" xfId="0" applyNumberFormat="1" applyFont="1" applyFill="1" applyBorder="1" applyAlignment="1" applyProtection="1">
      <alignment horizontal="center" vertical="center" wrapText="1"/>
    </xf>
    <xf numFmtId="14" fontId="13" fillId="3" borderId="1" xfId="0" applyNumberFormat="1" applyFont="1" applyFill="1" applyBorder="1" applyAlignment="1" applyProtection="1">
      <alignment horizontal="center" vertical="center" wrapText="1"/>
    </xf>
    <xf numFmtId="166" fontId="13" fillId="3" borderId="1" xfId="0" applyNumberFormat="1" applyFont="1" applyFill="1" applyBorder="1" applyAlignment="1" applyProtection="1">
      <alignment horizontal="center" vertical="center" wrapText="1"/>
    </xf>
    <xf numFmtId="14" fontId="10" fillId="0" borderId="1" xfId="0" applyNumberFormat="1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14" fontId="10" fillId="0" borderId="1" xfId="0" applyNumberFormat="1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 applyProtection="1">
      <alignment horizontal="center" vertical="center" wrapText="1"/>
    </xf>
    <xf numFmtId="166" fontId="14" fillId="3" borderId="1" xfId="0" applyNumberFormat="1" applyFont="1" applyFill="1" applyBorder="1" applyAlignment="1" applyProtection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4" fontId="3" fillId="5" borderId="1" xfId="0" applyNumberFormat="1" applyFont="1" applyFill="1" applyBorder="1" applyAlignment="1" applyProtection="1">
      <alignment horizontal="center" vertical="top" wrapText="1"/>
    </xf>
    <xf numFmtId="4" fontId="3" fillId="5" borderId="1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/>
    </xf>
    <xf numFmtId="4" fontId="15" fillId="0" borderId="0" xfId="0" applyNumberFormat="1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left" vertical="top"/>
    </xf>
    <xf numFmtId="0" fontId="2" fillId="2" borderId="10" xfId="0" applyFont="1" applyFill="1" applyBorder="1" applyAlignment="1" applyProtection="1">
      <alignment horizontal="left" vertical="top"/>
    </xf>
    <xf numFmtId="0" fontId="2" fillId="4" borderId="11" xfId="0" applyFont="1" applyFill="1" applyBorder="1" applyAlignment="1" applyProtection="1">
      <alignment horizontal="left" vertical="center"/>
    </xf>
    <xf numFmtId="0" fontId="2" fillId="4" borderId="12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/>
    </xf>
    <xf numFmtId="0" fontId="2" fillId="4" borderId="11" xfId="0" applyFont="1" applyFill="1" applyBorder="1" applyAlignment="1" applyProtection="1">
      <alignment horizontal="left" vertical="center" wrapText="1"/>
    </xf>
    <xf numFmtId="14" fontId="2" fillId="2" borderId="9" xfId="0" applyNumberFormat="1" applyFont="1" applyFill="1" applyBorder="1" applyAlignment="1" applyProtection="1">
      <alignment horizontal="left" vertical="top" wrapText="1"/>
    </xf>
    <xf numFmtId="14" fontId="2" fillId="2" borderId="10" xfId="0" applyNumberFormat="1" applyFont="1" applyFill="1" applyBorder="1" applyAlignment="1" applyProtection="1">
      <alignment horizontal="left" vertical="top" wrapText="1"/>
    </xf>
    <xf numFmtId="14" fontId="2" fillId="2" borderId="13" xfId="0" applyNumberFormat="1" applyFont="1" applyFill="1" applyBorder="1" applyAlignment="1" applyProtection="1">
      <alignment horizontal="left" vertical="top" wrapText="1"/>
    </xf>
    <xf numFmtId="14" fontId="2" fillId="2" borderId="14" xfId="0" applyNumberFormat="1" applyFont="1" applyFill="1" applyBorder="1" applyAlignment="1" applyProtection="1">
      <alignment horizontal="left" vertical="top" wrapText="1"/>
    </xf>
    <xf numFmtId="14" fontId="2" fillId="2" borderId="2" xfId="0" applyNumberFormat="1" applyFont="1" applyFill="1" applyBorder="1" applyAlignment="1" applyProtection="1">
      <alignment horizontal="left" vertical="top" wrapText="1"/>
    </xf>
    <xf numFmtId="14" fontId="2" fillId="2" borderId="3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9525</xdr:rowOff>
    </xdr:from>
    <xdr:to>
      <xdr:col>2</xdr:col>
      <xdr:colOff>1019175</xdr:colOff>
      <xdr:row>27</xdr:row>
      <xdr:rowOff>152400</xdr:rowOff>
    </xdr:to>
    <xdr:pic>
      <xdr:nvPicPr>
        <xdr:cNvPr id="50080" name="officeArt object">
          <a:extLst>
            <a:ext uri="{FF2B5EF4-FFF2-40B4-BE49-F238E27FC236}">
              <a16:creationId xmlns:a16="http://schemas.microsoft.com/office/drawing/2014/main" id="{00000000-0008-0000-0000-0000A0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30" t="15015" r="-330" b="76765"/>
        <a:stretch>
          <a:fillRect/>
        </a:stretch>
      </xdr:blipFill>
      <xdr:spPr bwMode="auto">
        <a:xfrm>
          <a:off x="0" y="5048250"/>
          <a:ext cx="5781675" cy="714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152400</xdr:colOff>
      <xdr:row>5</xdr:row>
      <xdr:rowOff>142875</xdr:rowOff>
    </xdr:to>
    <xdr:pic>
      <xdr:nvPicPr>
        <xdr:cNvPr id="50081" name="Изображение 1">
          <a:extLst>
            <a:ext uri="{FF2B5EF4-FFF2-40B4-BE49-F238E27FC236}">
              <a16:creationId xmlns:a16="http://schemas.microsoft.com/office/drawing/2014/main" id="{00000000-0008-0000-0000-0000A1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6296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5:C22"/>
  <sheetViews>
    <sheetView showGridLines="0" topLeftCell="A10" zoomScaleNormal="100" workbookViewId="0">
      <selection activeCell="C13" sqref="C13"/>
    </sheetView>
  </sheetViews>
  <sheetFormatPr defaultRowHeight="15" x14ac:dyDescent="0.25"/>
  <cols>
    <col min="1" max="1" width="20.7109375" style="1" customWidth="1"/>
    <col min="2" max="2" width="50.7109375" style="2" customWidth="1"/>
    <col min="3" max="3" width="20.7109375" style="3" customWidth="1"/>
  </cols>
  <sheetData>
    <row r="5" spans="1:3" ht="18.75" x14ac:dyDescent="0.3">
      <c r="B5" s="81"/>
      <c r="C5" s="81"/>
    </row>
    <row r="6" spans="1:3" ht="18.75" x14ac:dyDescent="0.3">
      <c r="B6" s="4"/>
      <c r="C6" s="4"/>
    </row>
    <row r="7" spans="1:3" ht="35.1" customHeight="1" x14ac:dyDescent="0.3">
      <c r="B7" s="4"/>
      <c r="C7" s="4"/>
    </row>
    <row r="8" spans="1:3" s="11" customFormat="1" ht="20.25" x14ac:dyDescent="0.2">
      <c r="A8" s="85" t="s">
        <v>10</v>
      </c>
      <c r="B8" s="85"/>
      <c r="C8" s="85"/>
    </row>
    <row r="9" spans="1:3" s="11" customFormat="1" ht="18" x14ac:dyDescent="0.25">
      <c r="A9" s="83" t="s">
        <v>9</v>
      </c>
      <c r="B9" s="83"/>
      <c r="C9" s="83"/>
    </row>
    <row r="10" spans="1:3" s="11" customFormat="1" ht="18" x14ac:dyDescent="0.2">
      <c r="A10" s="80" t="s">
        <v>98</v>
      </c>
      <c r="B10" s="80"/>
      <c r="C10" s="80"/>
    </row>
    <row r="11" spans="1:3" s="11" customFormat="1" ht="14.25" x14ac:dyDescent="0.2">
      <c r="A11" s="12"/>
      <c r="B11" s="13"/>
      <c r="C11" s="14"/>
    </row>
    <row r="12" spans="1:3" s="11" customFormat="1" ht="14.25" x14ac:dyDescent="0.2">
      <c r="A12" s="12"/>
      <c r="B12" s="13"/>
      <c r="C12" s="12"/>
    </row>
    <row r="13" spans="1:3" s="11" customFormat="1" x14ac:dyDescent="0.2">
      <c r="A13" s="15" t="s">
        <v>6</v>
      </c>
      <c r="B13" s="16"/>
      <c r="C13" s="17">
        <f>11204579.42+27603.55+628702.13+120648.74</f>
        <v>11981533.840000002</v>
      </c>
    </row>
    <row r="14" spans="1:3" s="11" customFormat="1" x14ac:dyDescent="0.2">
      <c r="A14" s="79"/>
      <c r="B14" s="79"/>
      <c r="C14" s="18"/>
    </row>
    <row r="15" spans="1:3" s="11" customFormat="1" x14ac:dyDescent="0.2">
      <c r="A15" s="19" t="s">
        <v>0</v>
      </c>
      <c r="B15" s="19"/>
      <c r="C15" s="20">
        <f>Поступления!D1</f>
        <v>7623903.3200000003</v>
      </c>
    </row>
    <row r="16" spans="1:3" s="11" customFormat="1" x14ac:dyDescent="0.2">
      <c r="A16" s="84"/>
      <c r="B16" s="84"/>
      <c r="C16" s="20"/>
    </row>
    <row r="17" spans="1:3" s="11" customFormat="1" x14ac:dyDescent="0.2">
      <c r="A17" s="82" t="s">
        <v>1</v>
      </c>
      <c r="B17" s="82"/>
      <c r="C17" s="17">
        <f>Расходы!C1</f>
        <v>5416148.5700000003</v>
      </c>
    </row>
    <row r="18" spans="1:3" s="11" customFormat="1" x14ac:dyDescent="0.2">
      <c r="A18" s="79"/>
      <c r="B18" s="79"/>
      <c r="C18" s="18"/>
    </row>
    <row r="19" spans="1:3" s="11" customFormat="1" x14ac:dyDescent="0.2">
      <c r="A19" s="15" t="s">
        <v>7</v>
      </c>
      <c r="B19" s="16"/>
      <c r="C19" s="17">
        <f>C13+C15-C17</f>
        <v>14189288.590000004</v>
      </c>
    </row>
    <row r="20" spans="1:3" s="11" customFormat="1" x14ac:dyDescent="0.2">
      <c r="A20" s="15"/>
      <c r="B20" s="16"/>
      <c r="C20" s="17"/>
    </row>
    <row r="21" spans="1:3" x14ac:dyDescent="0.25">
      <c r="A21" s="5"/>
      <c r="B21" s="6"/>
      <c r="C21" s="7"/>
    </row>
    <row r="22" spans="1:3" x14ac:dyDescent="0.25">
      <c r="A22" s="27" t="s">
        <v>11</v>
      </c>
      <c r="B22" s="6"/>
      <c r="C22" s="7"/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0:C10"/>
    <mergeCell ref="B5:C5"/>
    <mergeCell ref="A17:B17"/>
    <mergeCell ref="A9:C9"/>
    <mergeCell ref="A14:B14"/>
    <mergeCell ref="A16:B16"/>
    <mergeCell ref="A8:C8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C113"/>
  <sheetViews>
    <sheetView topLeftCell="A64" zoomScaleNormal="100" workbookViewId="0">
      <selection activeCell="B67" sqref="B67:B79"/>
    </sheetView>
  </sheetViews>
  <sheetFormatPr defaultRowHeight="15" x14ac:dyDescent="0.25"/>
  <cols>
    <col min="1" max="1" width="20.7109375" style="9" customWidth="1"/>
    <col min="2" max="2" width="22.42578125" style="10" customWidth="1"/>
    <col min="3" max="3" width="118" style="8" customWidth="1"/>
    <col min="4" max="4" width="10" style="8" bestFit="1" customWidth="1"/>
    <col min="5" max="16384" width="9.140625" style="8"/>
  </cols>
  <sheetData>
    <row r="1" spans="1:3" ht="15.75" thickBot="1" x14ac:dyDescent="0.3">
      <c r="A1" s="88" t="s">
        <v>2</v>
      </c>
      <c r="B1" s="89"/>
      <c r="C1" s="38">
        <f>C3+C16+C21+C33+C58+C66</f>
        <v>5416148.5700000003</v>
      </c>
    </row>
    <row r="2" spans="1:3" x14ac:dyDescent="0.25">
      <c r="A2" s="21" t="s">
        <v>24</v>
      </c>
      <c r="B2" s="22" t="s">
        <v>3</v>
      </c>
      <c r="C2" s="25" t="s">
        <v>5</v>
      </c>
    </row>
    <row r="3" spans="1:3" ht="30" customHeight="1" x14ac:dyDescent="0.25">
      <c r="A3" s="90" t="s">
        <v>27</v>
      </c>
      <c r="B3" s="94"/>
      <c r="C3" s="29">
        <f>SUM(B4:B15)</f>
        <v>413332.54000000004</v>
      </c>
    </row>
    <row r="4" spans="1:3" s="39" customFormat="1" ht="15" customHeight="1" x14ac:dyDescent="0.25">
      <c r="A4" s="67">
        <v>44236</v>
      </c>
      <c r="B4" s="48">
        <v>21831.4</v>
      </c>
      <c r="C4" s="49" t="s">
        <v>99</v>
      </c>
    </row>
    <row r="5" spans="1:3" s="39" customFormat="1" ht="15" customHeight="1" x14ac:dyDescent="0.25">
      <c r="A5" s="67">
        <v>44237</v>
      </c>
      <c r="B5" s="48">
        <v>4825</v>
      </c>
      <c r="C5" s="49" t="s">
        <v>57</v>
      </c>
    </row>
    <row r="6" spans="1:3" s="39" customFormat="1" ht="15" customHeight="1" x14ac:dyDescent="0.25">
      <c r="A6" s="67">
        <v>44237</v>
      </c>
      <c r="B6" s="48">
        <v>53499</v>
      </c>
      <c r="C6" s="49" t="s">
        <v>58</v>
      </c>
    </row>
    <row r="7" spans="1:3" s="39" customFormat="1" ht="15" customHeight="1" x14ac:dyDescent="0.25">
      <c r="A7" s="67">
        <v>44242</v>
      </c>
      <c r="B7" s="48">
        <v>38500</v>
      </c>
      <c r="C7" s="49" t="s">
        <v>92</v>
      </c>
    </row>
    <row r="8" spans="1:3" s="39" customFormat="1" ht="15" customHeight="1" x14ac:dyDescent="0.25">
      <c r="A8" s="67">
        <v>44245</v>
      </c>
      <c r="B8" s="48">
        <v>2025</v>
      </c>
      <c r="C8" s="49" t="s">
        <v>60</v>
      </c>
    </row>
    <row r="9" spans="1:3" s="39" customFormat="1" ht="15" customHeight="1" x14ac:dyDescent="0.25">
      <c r="A9" s="67">
        <v>44247</v>
      </c>
      <c r="B9" s="48">
        <v>1300</v>
      </c>
      <c r="C9" s="49" t="s">
        <v>61</v>
      </c>
    </row>
    <row r="10" spans="1:3" s="39" customFormat="1" ht="15" customHeight="1" x14ac:dyDescent="0.25">
      <c r="A10" s="67">
        <v>44247</v>
      </c>
      <c r="B10" s="48">
        <v>21915</v>
      </c>
      <c r="C10" s="49" t="s">
        <v>93</v>
      </c>
    </row>
    <row r="11" spans="1:3" s="39" customFormat="1" ht="15" customHeight="1" x14ac:dyDescent="0.25">
      <c r="A11" s="67">
        <v>44251</v>
      </c>
      <c r="B11" s="48">
        <v>15640</v>
      </c>
      <c r="C11" s="49" t="s">
        <v>62</v>
      </c>
    </row>
    <row r="12" spans="1:3" s="39" customFormat="1" ht="15" customHeight="1" x14ac:dyDescent="0.25">
      <c r="A12" s="67">
        <v>44253</v>
      </c>
      <c r="B12" s="48">
        <v>180000</v>
      </c>
      <c r="C12" s="49" t="s">
        <v>94</v>
      </c>
    </row>
    <row r="13" spans="1:3" s="39" customFormat="1" ht="15" customHeight="1" x14ac:dyDescent="0.25">
      <c r="A13" s="68">
        <v>44228</v>
      </c>
      <c r="B13" s="48">
        <f>800+5700+1000+9037</f>
        <v>16537</v>
      </c>
      <c r="C13" s="49" t="s">
        <v>59</v>
      </c>
    </row>
    <row r="14" spans="1:3" s="39" customFormat="1" ht="15" customHeight="1" x14ac:dyDescent="0.25">
      <c r="A14" s="68">
        <v>44228</v>
      </c>
      <c r="B14" s="48">
        <v>50312.5</v>
      </c>
      <c r="C14" s="49" t="s">
        <v>91</v>
      </c>
    </row>
    <row r="15" spans="1:3" s="39" customFormat="1" ht="15" customHeight="1" x14ac:dyDescent="0.25">
      <c r="A15" s="68">
        <v>44228</v>
      </c>
      <c r="B15" s="48">
        <v>6947.64</v>
      </c>
      <c r="C15" s="49" t="s">
        <v>43</v>
      </c>
    </row>
    <row r="16" spans="1:3" ht="30" customHeight="1" x14ac:dyDescent="0.25">
      <c r="A16" s="92" t="s">
        <v>26</v>
      </c>
      <c r="B16" s="93"/>
      <c r="C16" s="29">
        <f>SUM(B17:B20)</f>
        <v>79322.8</v>
      </c>
    </row>
    <row r="17" spans="1:3" x14ac:dyDescent="0.25">
      <c r="A17" s="69">
        <v>44239</v>
      </c>
      <c r="B17" s="64">
        <v>19000</v>
      </c>
      <c r="C17" s="47" t="s">
        <v>79</v>
      </c>
    </row>
    <row r="18" spans="1:3" x14ac:dyDescent="0.25">
      <c r="A18" s="68">
        <v>44228</v>
      </c>
      <c r="B18" s="64">
        <f>5030.8</f>
        <v>5030.8</v>
      </c>
      <c r="C18" s="47" t="s">
        <v>28</v>
      </c>
    </row>
    <row r="19" spans="1:3" x14ac:dyDescent="0.25">
      <c r="A19" s="68">
        <v>44228</v>
      </c>
      <c r="B19" s="64">
        <v>40020</v>
      </c>
      <c r="C19" s="47" t="s">
        <v>46</v>
      </c>
    </row>
    <row r="20" spans="1:3" x14ac:dyDescent="0.25">
      <c r="A20" s="70">
        <v>44197</v>
      </c>
      <c r="B20" s="48">
        <v>15272</v>
      </c>
      <c r="C20" s="57" t="s">
        <v>47</v>
      </c>
    </row>
    <row r="21" spans="1:3" s="39" customFormat="1" ht="30" customHeight="1" x14ac:dyDescent="0.25">
      <c r="A21" s="90" t="s">
        <v>16</v>
      </c>
      <c r="B21" s="91"/>
      <c r="C21" s="29">
        <f>SUM(B22:B32)</f>
        <v>589787.83000000007</v>
      </c>
    </row>
    <row r="22" spans="1:3" s="39" customFormat="1" x14ac:dyDescent="0.25">
      <c r="A22" s="71">
        <v>44228</v>
      </c>
      <c r="B22" s="59">
        <v>30044.7</v>
      </c>
      <c r="C22" s="58" t="s">
        <v>67</v>
      </c>
    </row>
    <row r="23" spans="1:3" x14ac:dyDescent="0.25">
      <c r="A23" s="73">
        <v>44228</v>
      </c>
      <c r="B23" s="56">
        <f>7580+2500+7490+2460+14440+9600</f>
        <v>44070</v>
      </c>
      <c r="C23" s="66" t="s">
        <v>102</v>
      </c>
    </row>
    <row r="24" spans="1:3" s="39" customFormat="1" x14ac:dyDescent="0.25">
      <c r="A24" s="71">
        <v>44231</v>
      </c>
      <c r="B24" s="59">
        <v>20700</v>
      </c>
      <c r="C24" s="58" t="s">
        <v>68</v>
      </c>
    </row>
    <row r="25" spans="1:3" s="39" customFormat="1" x14ac:dyDescent="0.25">
      <c r="A25" s="71">
        <v>44236</v>
      </c>
      <c r="B25" s="59">
        <v>28800</v>
      </c>
      <c r="C25" s="58" t="s">
        <v>74</v>
      </c>
    </row>
    <row r="26" spans="1:3" s="39" customFormat="1" x14ac:dyDescent="0.25">
      <c r="A26" s="71">
        <v>44236</v>
      </c>
      <c r="B26" s="59">
        <v>51532</v>
      </c>
      <c r="C26" s="58" t="s">
        <v>42</v>
      </c>
    </row>
    <row r="27" spans="1:3" s="39" customFormat="1" x14ac:dyDescent="0.25">
      <c r="A27" s="71">
        <v>44246</v>
      </c>
      <c r="B27" s="59">
        <f>6650+4500</f>
        <v>11150</v>
      </c>
      <c r="C27" s="58" t="s">
        <v>101</v>
      </c>
    </row>
    <row r="28" spans="1:3" s="39" customFormat="1" x14ac:dyDescent="0.25">
      <c r="A28" s="71">
        <v>44253</v>
      </c>
      <c r="B28" s="59">
        <v>10600</v>
      </c>
      <c r="C28" s="58" t="s">
        <v>75</v>
      </c>
    </row>
    <row r="29" spans="1:3" s="39" customFormat="1" x14ac:dyDescent="0.25">
      <c r="A29" s="72">
        <v>44228</v>
      </c>
      <c r="B29" s="59">
        <f>4786.5</f>
        <v>4786.5</v>
      </c>
      <c r="C29" s="58" t="s">
        <v>43</v>
      </c>
    </row>
    <row r="30" spans="1:3" s="39" customFormat="1" x14ac:dyDescent="0.25">
      <c r="A30" s="72">
        <v>44229</v>
      </c>
      <c r="B30" s="52">
        <v>290409.63</v>
      </c>
      <c r="C30" s="49" t="s">
        <v>46</v>
      </c>
    </row>
    <row r="31" spans="1:3" s="39" customFormat="1" x14ac:dyDescent="0.25">
      <c r="A31" s="72">
        <v>44197</v>
      </c>
      <c r="B31" s="51">
        <v>92462</v>
      </c>
      <c r="C31" s="57" t="s">
        <v>47</v>
      </c>
    </row>
    <row r="32" spans="1:3" s="39" customFormat="1" x14ac:dyDescent="0.25">
      <c r="A32" s="72">
        <v>44231</v>
      </c>
      <c r="B32" s="51">
        <v>5233</v>
      </c>
      <c r="C32" s="57" t="s">
        <v>47</v>
      </c>
    </row>
    <row r="33" spans="1:3" ht="30" customHeight="1" x14ac:dyDescent="0.25">
      <c r="A33" s="90" t="s">
        <v>14</v>
      </c>
      <c r="B33" s="91"/>
      <c r="C33" s="29">
        <f>SUM(B34:B57)</f>
        <v>2477637.79</v>
      </c>
    </row>
    <row r="34" spans="1:3" x14ac:dyDescent="0.25">
      <c r="A34" s="73">
        <v>44228</v>
      </c>
      <c r="B34" s="56">
        <f>33328+33328</f>
        <v>66656</v>
      </c>
      <c r="C34" s="50" t="s">
        <v>39</v>
      </c>
    </row>
    <row r="35" spans="1:3" x14ac:dyDescent="0.25">
      <c r="A35" s="73">
        <v>44230</v>
      </c>
      <c r="B35" s="56">
        <f>82500+82500</f>
        <v>165000</v>
      </c>
      <c r="C35" s="66" t="s">
        <v>80</v>
      </c>
    </row>
    <row r="36" spans="1:3" x14ac:dyDescent="0.25">
      <c r="A36" s="73">
        <v>44236</v>
      </c>
      <c r="B36" s="56">
        <v>123288</v>
      </c>
      <c r="C36" s="66" t="s">
        <v>100</v>
      </c>
    </row>
    <row r="37" spans="1:3" x14ac:dyDescent="0.25">
      <c r="A37" s="73">
        <v>44237</v>
      </c>
      <c r="B37" s="56">
        <v>1110</v>
      </c>
      <c r="C37" s="66" t="s">
        <v>81</v>
      </c>
    </row>
    <row r="38" spans="1:3" x14ac:dyDescent="0.25">
      <c r="A38" s="73">
        <v>44237</v>
      </c>
      <c r="B38" s="56">
        <v>2880</v>
      </c>
      <c r="C38" s="66" t="s">
        <v>82</v>
      </c>
    </row>
    <row r="39" spans="1:3" x14ac:dyDescent="0.25">
      <c r="A39" s="73">
        <v>44238</v>
      </c>
      <c r="B39" s="56">
        <v>11700</v>
      </c>
      <c r="C39" s="66" t="s">
        <v>83</v>
      </c>
    </row>
    <row r="40" spans="1:3" ht="14.25" customHeight="1" x14ac:dyDescent="0.25">
      <c r="A40" s="73">
        <v>44239</v>
      </c>
      <c r="B40" s="56">
        <v>1795.5</v>
      </c>
      <c r="C40" s="66" t="s">
        <v>56</v>
      </c>
    </row>
    <row r="41" spans="1:3" x14ac:dyDescent="0.25">
      <c r="A41" s="73">
        <v>44242</v>
      </c>
      <c r="B41" s="56">
        <v>40650</v>
      </c>
      <c r="C41" s="66" t="s">
        <v>44</v>
      </c>
    </row>
    <row r="42" spans="1:3" x14ac:dyDescent="0.25">
      <c r="A42" s="73">
        <v>44247</v>
      </c>
      <c r="B42" s="56">
        <v>2164</v>
      </c>
      <c r="C42" s="66" t="s">
        <v>84</v>
      </c>
    </row>
    <row r="43" spans="1:3" x14ac:dyDescent="0.25">
      <c r="A43" s="73">
        <v>44249</v>
      </c>
      <c r="B43" s="56">
        <v>110876.18</v>
      </c>
      <c r="C43" s="66" t="s">
        <v>85</v>
      </c>
    </row>
    <row r="44" spans="1:3" x14ac:dyDescent="0.25">
      <c r="A44" s="73">
        <v>44251</v>
      </c>
      <c r="B44" s="56">
        <v>10000</v>
      </c>
      <c r="C44" s="66" t="s">
        <v>86</v>
      </c>
    </row>
    <row r="45" spans="1:3" x14ac:dyDescent="0.25">
      <c r="A45" s="73">
        <v>44251</v>
      </c>
      <c r="B45" s="56">
        <v>15799.42</v>
      </c>
      <c r="C45" s="66" t="s">
        <v>95</v>
      </c>
    </row>
    <row r="46" spans="1:3" x14ac:dyDescent="0.25">
      <c r="A46" s="73">
        <v>44252</v>
      </c>
      <c r="B46" s="56">
        <v>200000</v>
      </c>
      <c r="C46" s="66" t="s">
        <v>87</v>
      </c>
    </row>
    <row r="47" spans="1:3" x14ac:dyDescent="0.25">
      <c r="A47" s="73">
        <v>44253</v>
      </c>
      <c r="B47" s="56">
        <f>3405+20575</f>
        <v>23980</v>
      </c>
      <c r="C47" s="66" t="s">
        <v>88</v>
      </c>
    </row>
    <row r="48" spans="1:3" x14ac:dyDescent="0.25">
      <c r="A48" s="73">
        <v>44253</v>
      </c>
      <c r="B48" s="56">
        <f>4565+12145</f>
        <v>16710</v>
      </c>
      <c r="C48" s="66" t="s">
        <v>89</v>
      </c>
    </row>
    <row r="49" spans="1:3" x14ac:dyDescent="0.25">
      <c r="A49" s="73">
        <v>44253</v>
      </c>
      <c r="B49" s="56">
        <f>26550+26550</f>
        <v>53100</v>
      </c>
      <c r="C49" s="66" t="s">
        <v>90</v>
      </c>
    </row>
    <row r="50" spans="1:3" x14ac:dyDescent="0.25">
      <c r="A50" s="70">
        <v>44197</v>
      </c>
      <c r="B50" s="52">
        <f>232850.2+73538</f>
        <v>306388.2</v>
      </c>
      <c r="C50" s="49" t="s">
        <v>47</v>
      </c>
    </row>
    <row r="51" spans="1:3" x14ac:dyDescent="0.25">
      <c r="A51" s="70">
        <v>44228</v>
      </c>
      <c r="B51" s="53">
        <v>113472.22</v>
      </c>
      <c r="C51" s="50" t="s">
        <v>96</v>
      </c>
    </row>
    <row r="52" spans="1:3" x14ac:dyDescent="0.25">
      <c r="A52" s="70">
        <v>44229</v>
      </c>
      <c r="B52" s="53">
        <f>67491.3+26970.38</f>
        <v>94461.680000000008</v>
      </c>
      <c r="C52" s="50" t="s">
        <v>48</v>
      </c>
    </row>
    <row r="53" spans="1:3" x14ac:dyDescent="0.25">
      <c r="A53" s="70">
        <v>44230</v>
      </c>
      <c r="B53" s="53">
        <f>8436.02+6100</f>
        <v>14536.02</v>
      </c>
      <c r="C53" s="50" t="s">
        <v>43</v>
      </c>
    </row>
    <row r="54" spans="1:3" x14ac:dyDescent="0.25">
      <c r="A54" s="70">
        <v>44231</v>
      </c>
      <c r="B54" s="53">
        <f>2430+4080</f>
        <v>6510</v>
      </c>
      <c r="C54" s="50" t="s">
        <v>45</v>
      </c>
    </row>
    <row r="55" spans="1:3" x14ac:dyDescent="0.25">
      <c r="A55" s="70">
        <v>44232</v>
      </c>
      <c r="B55" s="53">
        <f>20000+30000+30000</f>
        <v>80000</v>
      </c>
      <c r="C55" s="50" t="s">
        <v>40</v>
      </c>
    </row>
    <row r="56" spans="1:3" x14ac:dyDescent="0.25">
      <c r="A56" s="70">
        <v>44233</v>
      </c>
      <c r="B56" s="52">
        <f>809072.57+192705</f>
        <v>1001777.57</v>
      </c>
      <c r="C56" s="49" t="s">
        <v>46</v>
      </c>
    </row>
    <row r="57" spans="1:3" x14ac:dyDescent="0.25">
      <c r="A57" s="70">
        <v>44235</v>
      </c>
      <c r="B57" s="52">
        <f>14783</f>
        <v>14783</v>
      </c>
      <c r="C57" s="49" t="s">
        <v>47</v>
      </c>
    </row>
    <row r="58" spans="1:3" s="40" customFormat="1" ht="15" customHeight="1" x14ac:dyDescent="0.25">
      <c r="A58" s="86" t="s">
        <v>13</v>
      </c>
      <c r="B58" s="87"/>
      <c r="C58" s="37">
        <f>SUM(B59:B65)</f>
        <v>161790.95000000001</v>
      </c>
    </row>
    <row r="59" spans="1:3" ht="15" customHeight="1" x14ac:dyDescent="0.25">
      <c r="A59" s="69">
        <v>44231</v>
      </c>
      <c r="B59" s="52">
        <v>907.25</v>
      </c>
      <c r="C59" s="49" t="s">
        <v>76</v>
      </c>
    </row>
    <row r="60" spans="1:3" x14ac:dyDescent="0.25">
      <c r="A60" s="73">
        <v>44242</v>
      </c>
      <c r="B60" s="56">
        <v>19000</v>
      </c>
      <c r="C60" s="66" t="s">
        <v>103</v>
      </c>
    </row>
    <row r="61" spans="1:3" ht="15" customHeight="1" x14ac:dyDescent="0.25">
      <c r="A61" s="69">
        <v>44252</v>
      </c>
      <c r="B61" s="52">
        <v>4149</v>
      </c>
      <c r="C61" s="49" t="s">
        <v>77</v>
      </c>
    </row>
    <row r="62" spans="1:3" ht="15" customHeight="1" x14ac:dyDescent="0.25">
      <c r="A62" s="69">
        <v>44252</v>
      </c>
      <c r="B62" s="52">
        <v>40000</v>
      </c>
      <c r="C62" s="49" t="s">
        <v>78</v>
      </c>
    </row>
    <row r="63" spans="1:3" ht="15" customHeight="1" x14ac:dyDescent="0.25">
      <c r="A63" s="69">
        <v>44253</v>
      </c>
      <c r="B63" s="52">
        <v>4791.7</v>
      </c>
      <c r="C63" s="49" t="s">
        <v>55</v>
      </c>
    </row>
    <row r="64" spans="1:3" ht="15" customHeight="1" x14ac:dyDescent="0.25">
      <c r="A64" s="70">
        <v>44197</v>
      </c>
      <c r="B64" s="52">
        <v>22908</v>
      </c>
      <c r="C64" s="49" t="s">
        <v>47</v>
      </c>
    </row>
    <row r="65" spans="1:3" ht="15" customHeight="1" x14ac:dyDescent="0.25">
      <c r="A65" s="70">
        <v>44235</v>
      </c>
      <c r="B65" s="52">
        <v>70035</v>
      </c>
      <c r="C65" s="49" t="s">
        <v>46</v>
      </c>
    </row>
    <row r="66" spans="1:3" x14ac:dyDescent="0.25">
      <c r="A66" s="86" t="s">
        <v>8</v>
      </c>
      <c r="B66" s="87"/>
      <c r="C66" s="55">
        <f>SUM(B67:B79)</f>
        <v>1694276.6600000001</v>
      </c>
    </row>
    <row r="67" spans="1:3" ht="15" customHeight="1" x14ac:dyDescent="0.25">
      <c r="A67" s="74">
        <v>44228</v>
      </c>
      <c r="B67" s="51">
        <v>4256</v>
      </c>
      <c r="C67" s="46" t="s">
        <v>69</v>
      </c>
    </row>
    <row r="68" spans="1:3" ht="15" customHeight="1" x14ac:dyDescent="0.25">
      <c r="A68" s="74">
        <v>44228</v>
      </c>
      <c r="B68" s="51">
        <v>25000</v>
      </c>
      <c r="C68" s="46" t="s">
        <v>70</v>
      </c>
    </row>
    <row r="69" spans="1:3" ht="15" customHeight="1" x14ac:dyDescent="0.25">
      <c r="A69" s="74">
        <v>44228</v>
      </c>
      <c r="B69" s="51">
        <v>57000</v>
      </c>
      <c r="C69" s="46" t="s">
        <v>63</v>
      </c>
    </row>
    <row r="70" spans="1:3" ht="15" customHeight="1" x14ac:dyDescent="0.25">
      <c r="A70" s="74">
        <v>44230</v>
      </c>
      <c r="B70" s="51">
        <v>2120</v>
      </c>
      <c r="C70" s="46" t="s">
        <v>71</v>
      </c>
    </row>
    <row r="71" spans="1:3" ht="15" customHeight="1" x14ac:dyDescent="0.25">
      <c r="A71" s="74">
        <v>44242</v>
      </c>
      <c r="B71" s="51">
        <v>13800</v>
      </c>
      <c r="C71" s="46" t="s">
        <v>64</v>
      </c>
    </row>
    <row r="72" spans="1:3" ht="15" customHeight="1" x14ac:dyDescent="0.25">
      <c r="A72" s="74">
        <v>44244</v>
      </c>
      <c r="B72" s="51">
        <v>987</v>
      </c>
      <c r="C72" s="46" t="s">
        <v>65</v>
      </c>
    </row>
    <row r="73" spans="1:3" ht="15" customHeight="1" x14ac:dyDescent="0.25">
      <c r="A73" s="74">
        <v>44252</v>
      </c>
      <c r="B73" s="51">
        <v>35000</v>
      </c>
      <c r="C73" s="46" t="s">
        <v>66</v>
      </c>
    </row>
    <row r="74" spans="1:3" ht="15" customHeight="1" x14ac:dyDescent="0.25">
      <c r="A74" s="74">
        <v>44253</v>
      </c>
      <c r="B74" s="51">
        <v>8512</v>
      </c>
      <c r="C74" s="46" t="s">
        <v>72</v>
      </c>
    </row>
    <row r="75" spans="1:3" ht="15" customHeight="1" x14ac:dyDescent="0.25">
      <c r="A75" s="74">
        <v>44253</v>
      </c>
      <c r="B75" s="51">
        <v>25000</v>
      </c>
      <c r="C75" s="46" t="s">
        <v>73</v>
      </c>
    </row>
    <row r="76" spans="1:3" ht="15" customHeight="1" x14ac:dyDescent="0.25">
      <c r="A76" s="75">
        <v>44197</v>
      </c>
      <c r="B76" s="51">
        <v>157679.69</v>
      </c>
      <c r="C76" s="57" t="s">
        <v>47</v>
      </c>
    </row>
    <row r="77" spans="1:3" ht="15" customHeight="1" x14ac:dyDescent="0.25">
      <c r="A77" s="75">
        <v>44228</v>
      </c>
      <c r="B77" s="51">
        <v>695000</v>
      </c>
      <c r="C77" s="46" t="s">
        <v>31</v>
      </c>
    </row>
    <row r="78" spans="1:3" ht="15" customHeight="1" x14ac:dyDescent="0.25">
      <c r="A78" s="75">
        <v>44229</v>
      </c>
      <c r="B78" s="48">
        <f>5316.68+710+1279.86</f>
        <v>7306.54</v>
      </c>
      <c r="C78" s="32" t="s">
        <v>19</v>
      </c>
    </row>
    <row r="79" spans="1:3" ht="15" customHeight="1" x14ac:dyDescent="0.25">
      <c r="A79" s="75">
        <v>44230</v>
      </c>
      <c r="B79" s="52">
        <v>662615.43000000005</v>
      </c>
      <c r="C79" s="49" t="s">
        <v>46</v>
      </c>
    </row>
    <row r="80" spans="1:3" x14ac:dyDescent="0.25">
      <c r="A80" s="8"/>
      <c r="B80" s="26"/>
    </row>
    <row r="81" spans="1:2" x14ac:dyDescent="0.25">
      <c r="A81" s="8"/>
      <c r="B81" s="26"/>
    </row>
    <row r="82" spans="1:2" x14ac:dyDescent="0.25">
      <c r="A82" s="8"/>
      <c r="B82" s="26"/>
    </row>
    <row r="83" spans="1:2" x14ac:dyDescent="0.25">
      <c r="A83" s="8"/>
      <c r="B83" s="26"/>
    </row>
    <row r="84" spans="1:2" x14ac:dyDescent="0.25">
      <c r="A84" s="8"/>
      <c r="B84" s="26"/>
    </row>
    <row r="85" spans="1:2" x14ac:dyDescent="0.25">
      <c r="A85" s="8"/>
      <c r="B85" s="26"/>
    </row>
    <row r="86" spans="1:2" x14ac:dyDescent="0.25">
      <c r="A86" s="8"/>
      <c r="B86" s="26"/>
    </row>
    <row r="87" spans="1:2" x14ac:dyDescent="0.25">
      <c r="A87" s="8"/>
      <c r="B87" s="26"/>
    </row>
    <row r="88" spans="1:2" x14ac:dyDescent="0.25">
      <c r="A88" s="8"/>
      <c r="B88" s="26"/>
    </row>
    <row r="89" spans="1:2" x14ac:dyDescent="0.25">
      <c r="A89" s="8"/>
      <c r="B89" s="26"/>
    </row>
    <row r="90" spans="1:2" x14ac:dyDescent="0.25">
      <c r="A90" s="8"/>
      <c r="B90" s="26"/>
    </row>
    <row r="91" spans="1:2" x14ac:dyDescent="0.25">
      <c r="A91" s="8"/>
      <c r="B91" s="26"/>
    </row>
    <row r="92" spans="1:2" x14ac:dyDescent="0.25">
      <c r="A92" s="8"/>
      <c r="B92" s="26"/>
    </row>
    <row r="93" spans="1:2" x14ac:dyDescent="0.25">
      <c r="A93" s="8"/>
      <c r="B93" s="26"/>
    </row>
    <row r="94" spans="1:2" x14ac:dyDescent="0.25">
      <c r="A94" s="8"/>
      <c r="B94" s="26"/>
    </row>
    <row r="95" spans="1:2" x14ac:dyDescent="0.25">
      <c r="A95" s="8"/>
      <c r="B95" s="26"/>
    </row>
    <row r="96" spans="1:2" x14ac:dyDescent="0.25">
      <c r="A96" s="8"/>
      <c r="B96" s="26"/>
    </row>
    <row r="97" spans="1:2" x14ac:dyDescent="0.25">
      <c r="A97" s="8"/>
      <c r="B97" s="26"/>
    </row>
    <row r="98" spans="1:2" x14ac:dyDescent="0.25">
      <c r="A98" s="8"/>
      <c r="B98" s="26"/>
    </row>
    <row r="99" spans="1:2" x14ac:dyDescent="0.25">
      <c r="A99" s="8"/>
      <c r="B99" s="26"/>
    </row>
    <row r="100" spans="1:2" x14ac:dyDescent="0.25">
      <c r="A100" s="8"/>
      <c r="B100" s="26"/>
    </row>
    <row r="101" spans="1:2" x14ac:dyDescent="0.25">
      <c r="A101" s="8"/>
      <c r="B101" s="26"/>
    </row>
    <row r="102" spans="1:2" x14ac:dyDescent="0.25">
      <c r="A102" s="8"/>
      <c r="B102" s="26"/>
    </row>
    <row r="103" spans="1:2" x14ac:dyDescent="0.25">
      <c r="A103" s="8"/>
      <c r="B103" s="26"/>
    </row>
    <row r="104" spans="1:2" x14ac:dyDescent="0.25">
      <c r="A104" s="8"/>
      <c r="B104" s="26"/>
    </row>
    <row r="105" spans="1:2" x14ac:dyDescent="0.25">
      <c r="A105" s="8"/>
      <c r="B105" s="26"/>
    </row>
    <row r="106" spans="1:2" x14ac:dyDescent="0.25">
      <c r="A106" s="8"/>
      <c r="B106" s="26"/>
    </row>
    <row r="107" spans="1:2" x14ac:dyDescent="0.25">
      <c r="A107" s="8"/>
      <c r="B107" s="26"/>
    </row>
    <row r="108" spans="1:2" x14ac:dyDescent="0.25">
      <c r="A108" s="8"/>
      <c r="B108" s="26"/>
    </row>
    <row r="109" spans="1:2" x14ac:dyDescent="0.25">
      <c r="A109" s="8"/>
      <c r="B109" s="26"/>
    </row>
    <row r="110" spans="1:2" x14ac:dyDescent="0.25">
      <c r="A110" s="8"/>
      <c r="B110" s="26"/>
    </row>
    <row r="111" spans="1:2" x14ac:dyDescent="0.25">
      <c r="A111" s="8"/>
      <c r="B111" s="26"/>
    </row>
    <row r="112" spans="1:2" x14ac:dyDescent="0.25">
      <c r="A112" s="8"/>
      <c r="B112" s="26"/>
    </row>
    <row r="113" spans="1:2" x14ac:dyDescent="0.25">
      <c r="A113" s="8"/>
      <c r="B113" s="26"/>
    </row>
  </sheetData>
  <mergeCells count="7">
    <mergeCell ref="A66:B66"/>
    <mergeCell ref="A1:B1"/>
    <mergeCell ref="A33:B33"/>
    <mergeCell ref="A58:B58"/>
    <mergeCell ref="A16:B16"/>
    <mergeCell ref="A3:B3"/>
    <mergeCell ref="A21:B21"/>
  </mergeCells>
  <phoneticPr fontId="11" type="noConversion"/>
  <pageMargins left="0.25" right="0.25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</sheetPr>
  <dimension ref="A1:IV27"/>
  <sheetViews>
    <sheetView tabSelected="1" topLeftCell="A13" workbookViewId="0">
      <selection activeCell="D12" sqref="D12"/>
    </sheetView>
  </sheetViews>
  <sheetFormatPr defaultRowHeight="15" x14ac:dyDescent="0.25"/>
  <cols>
    <col min="1" max="1" width="17" style="8" customWidth="1"/>
    <col min="2" max="2" width="18.7109375" style="10" customWidth="1"/>
    <col min="3" max="3" width="68" style="8" customWidth="1"/>
    <col min="4" max="4" width="70" style="8" customWidth="1"/>
    <col min="5" max="16384" width="9.140625" style="8"/>
  </cols>
  <sheetData>
    <row r="1" spans="1:256" ht="15.75" thickBot="1" x14ac:dyDescent="0.3">
      <c r="A1" s="95" t="s">
        <v>0</v>
      </c>
      <c r="B1" s="89"/>
      <c r="C1" s="89"/>
      <c r="D1" s="38">
        <f>D3+D11+D18</f>
        <v>7623903.3200000003</v>
      </c>
    </row>
    <row r="2" spans="1:256" x14ac:dyDescent="0.25">
      <c r="A2" s="21" t="s">
        <v>24</v>
      </c>
      <c r="B2" s="22" t="s">
        <v>3</v>
      </c>
      <c r="C2" s="23" t="s">
        <v>4</v>
      </c>
      <c r="D2" s="24" t="s">
        <v>23</v>
      </c>
    </row>
    <row r="3" spans="1:256" s="40" customFormat="1" x14ac:dyDescent="0.25">
      <c r="A3" s="96" t="s">
        <v>17</v>
      </c>
      <c r="B3" s="97"/>
      <c r="C3" s="97"/>
      <c r="D3" s="28">
        <f>SUM(B4:B10)</f>
        <v>1804445.5199999998</v>
      </c>
      <c r="E3" s="41"/>
    </row>
    <row r="4" spans="1:256" s="43" customFormat="1" ht="13.5" customHeight="1" x14ac:dyDescent="0.25">
      <c r="A4" s="76">
        <v>44228</v>
      </c>
      <c r="B4" s="54">
        <v>1169439.6299999999</v>
      </c>
      <c r="C4" s="31" t="s">
        <v>15</v>
      </c>
      <c r="D4" s="33" t="s">
        <v>22</v>
      </c>
      <c r="E4" s="42"/>
    </row>
    <row r="5" spans="1:256" s="43" customFormat="1" ht="13.5" customHeight="1" x14ac:dyDescent="0.25">
      <c r="A5" s="76">
        <v>44229</v>
      </c>
      <c r="B5" s="54">
        <v>0.08</v>
      </c>
      <c r="C5" s="31" t="s">
        <v>15</v>
      </c>
      <c r="D5" s="33" t="s">
        <v>97</v>
      </c>
      <c r="E5" s="42"/>
    </row>
    <row r="6" spans="1:256" s="40" customFormat="1" x14ac:dyDescent="0.25">
      <c r="A6" s="76">
        <v>44230</v>
      </c>
      <c r="B6" s="63">
        <v>145801.93</v>
      </c>
      <c r="C6" s="31" t="s">
        <v>15</v>
      </c>
      <c r="D6" s="31" t="s">
        <v>54</v>
      </c>
      <c r="E6" s="41"/>
    </row>
    <row r="7" spans="1:256" s="43" customFormat="1" ht="15" customHeight="1" x14ac:dyDescent="0.25">
      <c r="A7" s="76">
        <v>44231</v>
      </c>
      <c r="B7" s="54">
        <v>62628.97</v>
      </c>
      <c r="C7" s="31" t="s">
        <v>15</v>
      </c>
      <c r="D7" s="33" t="s">
        <v>32</v>
      </c>
      <c r="E7" s="42"/>
    </row>
    <row r="8" spans="1:256" s="43" customFormat="1" ht="15" customHeight="1" x14ac:dyDescent="0.25">
      <c r="A8" s="76">
        <v>44232</v>
      </c>
      <c r="B8" s="54">
        <v>100</v>
      </c>
      <c r="C8" s="31" t="s">
        <v>15</v>
      </c>
      <c r="D8" s="33" t="s">
        <v>20</v>
      </c>
      <c r="E8" s="42"/>
    </row>
    <row r="9" spans="1:256" s="43" customFormat="1" ht="15" customHeight="1" x14ac:dyDescent="0.25">
      <c r="A9" s="76">
        <v>44233</v>
      </c>
      <c r="B9" s="54">
        <v>145508.5</v>
      </c>
      <c r="C9" s="31" t="s">
        <v>15</v>
      </c>
      <c r="D9" s="33" t="s">
        <v>21</v>
      </c>
      <c r="E9" s="42"/>
    </row>
    <row r="10" spans="1:256" s="43" customFormat="1" ht="15" customHeight="1" x14ac:dyDescent="0.25">
      <c r="A10" s="76">
        <v>44234</v>
      </c>
      <c r="B10" s="54">
        <v>280966.40999999997</v>
      </c>
      <c r="C10" s="31" t="s">
        <v>15</v>
      </c>
      <c r="D10" s="33" t="s">
        <v>25</v>
      </c>
      <c r="E10" s="42"/>
    </row>
    <row r="11" spans="1:256" s="40" customFormat="1" x14ac:dyDescent="0.25">
      <c r="A11" s="98" t="s">
        <v>12</v>
      </c>
      <c r="B11" s="99"/>
      <c r="C11" s="99"/>
      <c r="D11" s="34">
        <f>SUM(B12:B17)</f>
        <v>4007804.9</v>
      </c>
      <c r="E11" s="41"/>
    </row>
    <row r="12" spans="1:256" s="40" customFormat="1" x14ac:dyDescent="0.25">
      <c r="A12" s="77">
        <v>44231</v>
      </c>
      <c r="B12" s="78">
        <v>95652.5</v>
      </c>
      <c r="C12" s="31" t="s">
        <v>15</v>
      </c>
      <c r="D12" s="31" t="s">
        <v>104</v>
      </c>
      <c r="E12" s="41"/>
    </row>
    <row r="13" spans="1:256" s="40" customFormat="1" x14ac:dyDescent="0.25">
      <c r="A13" s="77">
        <v>44245</v>
      </c>
      <c r="B13" s="78">
        <v>10000</v>
      </c>
      <c r="C13" s="31" t="s">
        <v>15</v>
      </c>
      <c r="D13" s="62" t="s">
        <v>37</v>
      </c>
      <c r="E13" s="41"/>
    </row>
    <row r="14" spans="1:256" s="40" customFormat="1" x14ac:dyDescent="0.25">
      <c r="A14" s="77">
        <v>44251</v>
      </c>
      <c r="B14" s="78">
        <v>3392747.4</v>
      </c>
      <c r="C14" s="31" t="s">
        <v>15</v>
      </c>
      <c r="D14" s="62" t="s">
        <v>49</v>
      </c>
      <c r="E14" s="41"/>
    </row>
    <row r="15" spans="1:256" s="44" customFormat="1" ht="14.25" customHeight="1" x14ac:dyDescent="0.25">
      <c r="A15" s="76">
        <v>44232</v>
      </c>
      <c r="B15" s="30">
        <v>195000</v>
      </c>
      <c r="C15" s="31" t="s">
        <v>15</v>
      </c>
      <c r="D15" s="31" t="s">
        <v>38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s="44" customFormat="1" ht="14.25" customHeight="1" x14ac:dyDescent="0.25">
      <c r="A16" s="76">
        <v>44233</v>
      </c>
      <c r="B16" s="30">
        <v>52170</v>
      </c>
      <c r="C16" s="31" t="s">
        <v>15</v>
      </c>
      <c r="D16" s="31" t="s">
        <v>41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256" s="44" customFormat="1" x14ac:dyDescent="0.25">
      <c r="A17" s="76">
        <v>44234</v>
      </c>
      <c r="B17" s="30">
        <v>262235</v>
      </c>
      <c r="C17" s="31" t="s">
        <v>15</v>
      </c>
      <c r="D17" s="31" t="s">
        <v>33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</row>
    <row r="18" spans="1:256" s="40" customFormat="1" x14ac:dyDescent="0.25">
      <c r="A18" s="100" t="s">
        <v>18</v>
      </c>
      <c r="B18" s="101"/>
      <c r="C18" s="101"/>
      <c r="D18" s="35">
        <f>SUM(B19:B25)</f>
        <v>1811652.9000000001</v>
      </c>
      <c r="E18" s="41"/>
    </row>
    <row r="19" spans="1:256" ht="15" customHeight="1" x14ac:dyDescent="0.25">
      <c r="A19" s="76">
        <v>44232</v>
      </c>
      <c r="B19" s="54">
        <f>0.24</f>
        <v>0.24</v>
      </c>
      <c r="C19" s="45" t="s">
        <v>29</v>
      </c>
      <c r="D19" s="45" t="s">
        <v>30</v>
      </c>
    </row>
    <row r="20" spans="1:256" ht="15" customHeight="1" x14ac:dyDescent="0.25">
      <c r="A20" s="76">
        <v>44233</v>
      </c>
      <c r="B20" s="65">
        <v>695000</v>
      </c>
      <c r="C20" s="45" t="s">
        <v>31</v>
      </c>
      <c r="D20" s="45" t="s">
        <v>36</v>
      </c>
    </row>
    <row r="21" spans="1:256" ht="15" customHeight="1" x14ac:dyDescent="0.25">
      <c r="A21" s="61">
        <v>44236</v>
      </c>
      <c r="B21" s="65">
        <f>21112.8+125813.72</f>
        <v>146926.51999999999</v>
      </c>
      <c r="C21" s="45" t="s">
        <v>34</v>
      </c>
      <c r="D21" s="45" t="s">
        <v>50</v>
      </c>
    </row>
    <row r="22" spans="1:256" ht="15" customHeight="1" x14ac:dyDescent="0.25">
      <c r="A22" s="61">
        <v>44237</v>
      </c>
      <c r="B22" s="65">
        <v>187328.87</v>
      </c>
      <c r="C22" s="45" t="s">
        <v>34</v>
      </c>
      <c r="D22" s="45" t="s">
        <v>51</v>
      </c>
    </row>
    <row r="23" spans="1:256" ht="15" customHeight="1" x14ac:dyDescent="0.25">
      <c r="A23" s="61">
        <v>44243</v>
      </c>
      <c r="B23" s="65">
        <f>97956.91+63909.55</f>
        <v>161866.46000000002</v>
      </c>
      <c r="C23" s="45" t="s">
        <v>34</v>
      </c>
      <c r="D23" s="45" t="s">
        <v>52</v>
      </c>
    </row>
    <row r="24" spans="1:256" ht="15" customHeight="1" x14ac:dyDescent="0.25">
      <c r="A24" s="61">
        <v>44244</v>
      </c>
      <c r="B24" s="65">
        <v>106624.11</v>
      </c>
      <c r="C24" s="45" t="s">
        <v>34</v>
      </c>
      <c r="D24" s="57" t="s">
        <v>35</v>
      </c>
    </row>
    <row r="25" spans="1:256" ht="15" customHeight="1" x14ac:dyDescent="0.25">
      <c r="A25" s="61">
        <v>44247</v>
      </c>
      <c r="B25" s="65">
        <f>105242.83+408663.87</f>
        <v>513906.7</v>
      </c>
      <c r="C25" s="45" t="s">
        <v>34</v>
      </c>
      <c r="D25" s="45" t="s">
        <v>53</v>
      </c>
    </row>
    <row r="26" spans="1:256" x14ac:dyDescent="0.25">
      <c r="A26" s="60"/>
    </row>
    <row r="27" spans="1:256" x14ac:dyDescent="0.25">
      <c r="A27" s="60"/>
    </row>
  </sheetData>
  <mergeCells count="4">
    <mergeCell ref="A1:C1"/>
    <mergeCell ref="A3:C3"/>
    <mergeCell ref="A11:C11"/>
    <mergeCell ref="A18:C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общий</vt:lpstr>
      <vt:lpstr>Расходы</vt:lpstr>
      <vt:lpstr>Поступления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Анна Юренкова</cp:lastModifiedBy>
  <cp:lastPrinted>2017-08-23T15:27:46Z</cp:lastPrinted>
  <dcterms:created xsi:type="dcterms:W3CDTF">2017-04-06T09:22:47Z</dcterms:created>
  <dcterms:modified xsi:type="dcterms:W3CDTF">2021-06-11T11:30:05Z</dcterms:modified>
</cp:coreProperties>
</file>