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Август\"/>
    </mc:Choice>
  </mc:AlternateContent>
  <xr:revisionPtr revIDLastSave="0" documentId="13_ncr:1_{3077FA80-B364-45E0-B1C4-8DA43840360A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6" l="1"/>
  <c r="B20" i="14"/>
  <c r="B78" i="6"/>
  <c r="C83" i="6"/>
  <c r="B19" i="14"/>
  <c r="B74" i="6"/>
  <c r="B37" i="6"/>
  <c r="C13" i="1"/>
  <c r="B47" i="6"/>
  <c r="B26" i="6"/>
  <c r="B5" i="6"/>
  <c r="B36" i="6"/>
  <c r="B35" i="6"/>
  <c r="B56" i="6"/>
  <c r="B43" i="6"/>
  <c r="B52" i="6"/>
  <c r="B61" i="6"/>
  <c r="B31" i="6"/>
  <c r="B41" i="6"/>
  <c r="B77" i="6"/>
  <c r="B66" i="6"/>
  <c r="C62" i="6" s="1"/>
  <c r="C81" i="6" l="1"/>
  <c r="C67" i="6"/>
  <c r="C42" i="6"/>
  <c r="B23" i="14" l="1"/>
  <c r="D18" i="14" s="1"/>
  <c r="C7" i="6" l="1"/>
  <c r="D3" i="14"/>
  <c r="D13" i="14"/>
  <c r="D1" i="14" l="1"/>
  <c r="C3" i="6"/>
  <c r="C80" i="6" s="1"/>
  <c r="C84" i="6" s="1"/>
  <c r="C32" i="6" l="1"/>
  <c r="C1" i="6" l="1"/>
  <c r="C17" i="1" s="1"/>
  <c r="C15" i="1"/>
  <c r="C19" i="1" l="1"/>
</calcChain>
</file>

<file path=xl/sharedStrings.xml><?xml version="1.0" encoding="utf-8"?>
<sst xmlns="http://schemas.openxmlformats.org/spreadsheetml/2006/main" count="145" uniqueCount="105">
  <si>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</si>
  <si>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</si>
  <si>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</si>
  <si>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</si>
  <si>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</si>
  <si>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</si>
  <si>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</si>
  <si>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</si>
  <si>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</si>
  <si>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</si>
  <si>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</si>
  <si>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</si>
  <si>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</si>
  <si>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</si>
  <si>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</si>
  <si>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</si>
  <si>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</si>
  <si>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</si>
  <si>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</si>
  <si>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</si>
  <si>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</si>
  <si>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</si>
  <si>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</si>
  <si>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</si>
  <si>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</si>
  <si>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</si>
  <si>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</si>
  <si>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</si>
  <si>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Проценты по договору РКО</t>
  </si>
  <si>
    <t>Сбербанк</t>
  </si>
  <si>
    <t>БФ "Нужна помощь"</t>
  </si>
  <si>
    <t>Услуги по ОСВВ</t>
  </si>
  <si>
    <t>Администрация городского округа Мытищи МО</t>
  </si>
  <si>
    <t>Миллион призов</t>
  </si>
  <si>
    <t>Топливо для автомобилей</t>
  </si>
  <si>
    <t>Мос.Ру ( Душевная Москва)</t>
  </si>
  <si>
    <t>Хозяйственные принадлежности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</si>
  <si>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</si>
  <si>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</si>
  <si>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</si>
  <si>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</si>
  <si>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</si>
  <si>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</si>
  <si>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</si>
  <si>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</si>
  <si>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Администрация городского округа Лотошино МО</t>
  </si>
  <si>
    <t>Администрация Талдомского городского округа МО</t>
  </si>
  <si>
    <t>Администрация городского округа Дубна МО</t>
  </si>
  <si>
    <t>Курьерские услуги</t>
  </si>
  <si>
    <t>STONEX FINANCIAL LTD (Benevity)</t>
  </si>
  <si>
    <t>Корм для собак и кошек</t>
  </si>
  <si>
    <t>Платежная система PayPal</t>
  </si>
  <si>
    <t>Зоотакси</t>
  </si>
  <si>
    <t xml:space="preserve">АНО СОДЕЙСТВИЯ РАЗВ. БЛАГ. ДЕ-ТИ "МИТ ФОР ЧЕРИТИ" </t>
  </si>
  <si>
    <t>БФ Благотворительный фонд ТЕДДИ</t>
  </si>
  <si>
    <t>Покупка ветеринарных препаратов и мед.расходников</t>
  </si>
  <si>
    <t>Покупка лекарственных препаратов</t>
  </si>
  <si>
    <t xml:space="preserve"> за август 2021 года</t>
  </si>
  <si>
    <t>ООО Компания "МААТ"</t>
  </si>
  <si>
    <t>Администрация городского округа Лобня МО</t>
  </si>
  <si>
    <t>Перевод д/с на собственный счет ЮЛ</t>
  </si>
  <si>
    <t>Возврат д/с ввиду не верно указанных реквизитов</t>
  </si>
  <si>
    <t>Оплата за участие в электронной процедуре</t>
  </si>
  <si>
    <t>Прием врача, УЗИ, анализы (кот Абрикос, клиника Белый клык)</t>
  </si>
  <si>
    <t>Прием врача, УЗИ, рентген, анализы (кот Сёма, клиника Белый клык)</t>
  </si>
  <si>
    <t>Прием врача, хирургическую операцию, рентген, анализы (собака Фокси, клиника Белый клык)</t>
  </si>
  <si>
    <t>Прием врача, исследования, анализы, лечение в стационаре (кот Пунш, клиника Белый клык)</t>
  </si>
  <si>
    <t>Прием врача, исследования, анализы (кошка Матильда, клиника Белый клык)</t>
  </si>
  <si>
    <t>Прием врача, анализы (кот Алтай, клиника Белый клык)</t>
  </si>
  <si>
    <t xml:space="preserve">Ветеринарные препараты </t>
  </si>
  <si>
    <t>Покупка корма для приема лекарств</t>
  </si>
  <si>
    <t>Оплата бензина для провезда в клинику</t>
  </si>
  <si>
    <t>Покупка хозяйственных принадлежностей</t>
  </si>
  <si>
    <t>Верстка дизайн-макетов</t>
  </si>
  <si>
    <t>Наполнитель для кошачьего туалета</t>
  </si>
  <si>
    <t>Услуги тендерного сопровождения</t>
  </si>
  <si>
    <t>Лизинговый платеж за автомобиль</t>
  </si>
  <si>
    <t>Электромонтажные работы</t>
  </si>
  <si>
    <t>Покупка лезвий для ножей</t>
  </si>
  <si>
    <t>Оплата содержания жив-х апрель-июнь Ногинскому приюту</t>
  </si>
  <si>
    <t>Оплата информационных услуг ООО "Хэдхантер"</t>
  </si>
  <si>
    <t xml:space="preserve">Оплата электроэнергии за август </t>
  </si>
  <si>
    <t>Вывоз ТБО</t>
  </si>
  <si>
    <t>Прием врача стоматолога, собака Чунга (Биоконтроль)</t>
  </si>
  <si>
    <t>Прием дерматолога, цитология, собака Доби (Биоконтроль)</t>
  </si>
  <si>
    <t>Прием врача хирурга, анастезиолога, анализ крови с лейкограммой, собака Тая (Биоконтроль)</t>
  </si>
  <si>
    <t>Прием дерматолога, цитологию, собака Элвис (Биоконтроль)</t>
  </si>
  <si>
    <t>Покупка канцелярских товаров</t>
  </si>
  <si>
    <t>Ремонт автомобиля</t>
  </si>
  <si>
    <t>Прием врача онколога, рентген, УЗИ собака Эйё (Биоконтроль)</t>
  </si>
  <si>
    <t>Прием врача хирурга, анастезиолога, онколога, рентген, анализы, пункция, собака Данара (Биоконтроль)</t>
  </si>
  <si>
    <t>Прием анастезиолога, онколога, анализы, стационар, иссечение опухоли, эхоКГ, собака Поль (Биоконтроль)</t>
  </si>
  <si>
    <t>Покупка рулонных штор в офис</t>
  </si>
  <si>
    <t>Проведение операций по стерилизации и кастрации собак и кошек</t>
  </si>
  <si>
    <t>Тех. обслуживание инженерных систем за апрель-август</t>
  </si>
  <si>
    <t>Рентген, прием хирурга, анализы, УЗИ (собака Дарчи, клиника Белый клык)</t>
  </si>
  <si>
    <t>Рентген, прием врача, анализы, УЗИ, стационар (собака Элвис, клиника Белый клык)</t>
  </si>
  <si>
    <t>Рентген, прием хирурга, ампутация конечности (собака Леон, клиника Белый клык)</t>
  </si>
  <si>
    <t>Анализы, интенсивная терапия, лечение в стационаре (собака Бейлис, клиника Белый клык)</t>
  </si>
  <si>
    <t xml:space="preserve">Оплата услуг Интернет за август </t>
  </si>
  <si>
    <t>Оплата обеспечительного платежа и аренды офиса за август</t>
  </si>
  <si>
    <t>Покупка микрочипов</t>
  </si>
  <si>
    <t>Покупка вет. препаратов и дез-го средства</t>
  </si>
  <si>
    <t>Продление домена - woof-fest.ru</t>
  </si>
  <si>
    <t xml:space="preserve">Медосмотр сотрудников в сентябре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</si>
</sst>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0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0" fontId="3" fillId="0" borderId="1" xfId="0" applyFont="1" applyFill="1" applyBorder="1" applyProtection="1"/>
    <xf numFmtId="0" fontId="10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0" fontId="10" fillId="0" borderId="4" xfId="0" applyFont="1" applyBorder="1"/>
    <xf numFmtId="14" fontId="3" fillId="0" borderId="1" xfId="0" applyNumberFormat="1" applyFont="1" applyFill="1" applyBorder="1" applyAlignment="1" applyProtection="1">
      <alignment horizontal="center"/>
    </xf>
    <xf numFmtId="4" fontId="3" fillId="0" borderId="4" xfId="0" applyNumberFormat="1" applyFont="1" applyFill="1" applyBorder="1" applyAlignment="1" applyProtection="1">
      <alignment wrapText="1"/>
    </xf>
    <xf numFmtId="4" fontId="13" fillId="5" borderId="8" xfId="0" applyNumberFormat="1" applyFont="1" applyFill="1" applyBorder="1" applyAlignment="1" applyProtection="1">
      <alignment horizontal="center" vertical="center" wrapText="1"/>
    </xf>
    <xf numFmtId="4" fontId="13" fillId="5" borderId="1" xfId="0" applyNumberFormat="1" applyFont="1" applyFill="1" applyBorder="1" applyAlignment="1" applyProtection="1">
      <alignment horizontal="center" vertical="center" wrapText="1"/>
    </xf>
    <xf numFmtId="4" fontId="3" fillId="5" borderId="1" xfId="0" applyNumberFormat="1" applyFont="1" applyFill="1" applyBorder="1" applyAlignment="1" applyProtection="1">
      <alignment horizontal="center" vertical="center"/>
    </xf>
    <xf numFmtId="4" fontId="10" fillId="5" borderId="8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 applyProtection="1">
      <alignment horizontal="center"/>
    </xf>
    <xf numFmtId="4" fontId="3" fillId="5" borderId="8" xfId="0" applyNumberFormat="1" applyFont="1" applyFill="1" applyBorder="1" applyAlignment="1" applyProtection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3" fillId="5" borderId="1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abSelected="1" topLeftCell="A7" zoomScaleNormal="100" workbookViewId="0">
      <selection activeCell="C15" sqref="C15:C16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0"/>
      <c r="C5" s="80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4" t="s">
        <v>10</v>
      </c>
      <c r="B8" s="84"/>
      <c r="C8" s="84"/>
    </row>
    <row r="9" spans="1:3" s="11" customFormat="1" ht="18" x14ac:dyDescent="0.25">
      <c r="A9" s="82" t="s">
        <v>9</v>
      </c>
      <c r="B9" s="82"/>
      <c r="C9" s="82"/>
    </row>
    <row r="10" spans="1:3" s="11" customFormat="1" ht="18" x14ac:dyDescent="0.2">
      <c r="A10" s="79" t="s">
        <v>57</v>
      </c>
      <c r="B10" s="79"/>
      <c r="C10" s="79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4402+19755.85+14696592.85+49716.42</f>
        <v>14770467.119999999</v>
      </c>
    </row>
    <row r="14" spans="1:3" s="11" customFormat="1" x14ac:dyDescent="0.2">
      <c r="A14" s="78"/>
      <c r="B14" s="78"/>
      <c r="C14" s="18"/>
    </row>
    <row r="15" spans="1:3" s="11" customFormat="1" x14ac:dyDescent="0.2">
      <c r="A15" s="19" t="s">
        <v>0</v>
      </c>
      <c r="B15" s="19"/>
      <c r="C15" s="20">
        <f>Поступления!D1</f>
        <v>4972731.1399999997</v>
      </c>
    </row>
    <row r="16" spans="1:3" s="11" customFormat="1" x14ac:dyDescent="0.2">
      <c r="A16" s="83"/>
      <c r="B16" s="83"/>
      <c r="C16" s="20"/>
    </row>
    <row r="17" spans="1:3" s="11" customFormat="1" x14ac:dyDescent="0.2">
      <c r="A17" s="81" t="s">
        <v>1</v>
      </c>
      <c r="B17" s="81"/>
      <c r="C17" s="17">
        <f>Расходы!C1</f>
        <v>5905566.7799999993</v>
      </c>
    </row>
    <row r="18" spans="1:3" s="11" customFormat="1" x14ac:dyDescent="0.2">
      <c r="A18" s="78"/>
      <c r="B18" s="78"/>
      <c r="C18" s="18"/>
    </row>
    <row r="19" spans="1:3" s="11" customFormat="1" x14ac:dyDescent="0.2">
      <c r="A19" s="15" t="s">
        <v>7</v>
      </c>
      <c r="B19" s="16"/>
      <c r="C19" s="17">
        <f>C13+C15-C17</f>
        <v>13837631.479999999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12"/>
  <sheetViews>
    <sheetView topLeftCell="A63" zoomScaleNormal="100" workbookViewId="0">
      <selection activeCell="B68" sqref="B68:B78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87" t="s">
        <v>2</v>
      </c>
      <c r="B1" s="88"/>
      <c r="C1" s="37">
        <f>C3+C7+C32+C42+C62+C67</f>
        <v>5905566.7799999993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89" t="s">
        <v>27</v>
      </c>
      <c r="B3" s="91"/>
      <c r="C3" s="29">
        <f>SUM(B4:B6)</f>
        <v>534025.66</v>
      </c>
    </row>
    <row r="4" spans="1:3" s="38" customFormat="1" ht="15" customHeight="1" x14ac:dyDescent="0.25">
      <c r="A4" s="56">
        <v>44410</v>
      </c>
      <c r="B4" s="71">
        <v>71744</v>
      </c>
      <c r="C4" s="47" t="s">
        <v>77</v>
      </c>
    </row>
    <row r="5" spans="1:3" s="38" customFormat="1" ht="15" customHeight="1" x14ac:dyDescent="0.25">
      <c r="A5" s="56">
        <v>44419</v>
      </c>
      <c r="B5" s="71">
        <f>90000+360000</f>
        <v>450000</v>
      </c>
      <c r="C5" s="47" t="s">
        <v>94</v>
      </c>
    </row>
    <row r="6" spans="1:3" ht="14.25" customHeight="1" x14ac:dyDescent="0.25">
      <c r="A6" s="63">
        <v>44424</v>
      </c>
      <c r="B6" s="72">
        <v>12281.66</v>
      </c>
      <c r="C6" s="45" t="s">
        <v>81</v>
      </c>
    </row>
    <row r="7" spans="1:3" ht="30" customHeight="1" x14ac:dyDescent="0.25">
      <c r="A7" s="89" t="s">
        <v>26</v>
      </c>
      <c r="B7" s="90"/>
      <c r="C7" s="29">
        <f>SUM(B8:B31)</f>
        <v>668289.53999999992</v>
      </c>
    </row>
    <row r="8" spans="1:3" x14ac:dyDescent="0.25">
      <c r="A8" s="58">
        <v>44418</v>
      </c>
      <c r="B8" s="70">
        <v>13842.5</v>
      </c>
      <c r="C8" s="67" t="s">
        <v>63</v>
      </c>
    </row>
    <row r="9" spans="1:3" s="38" customFormat="1" x14ac:dyDescent="0.25">
      <c r="A9" s="60">
        <v>44418</v>
      </c>
      <c r="B9" s="73">
        <v>19365</v>
      </c>
      <c r="C9" s="67" t="s">
        <v>64</v>
      </c>
    </row>
    <row r="10" spans="1:3" s="38" customFormat="1" x14ac:dyDescent="0.25">
      <c r="A10" s="60">
        <v>44418</v>
      </c>
      <c r="B10" s="73">
        <v>39697.5</v>
      </c>
      <c r="C10" s="67" t="s">
        <v>65</v>
      </c>
    </row>
    <row r="11" spans="1:3" s="38" customFormat="1" ht="15.75" customHeight="1" x14ac:dyDescent="0.25">
      <c r="A11" s="60">
        <v>44418</v>
      </c>
      <c r="B11" s="73">
        <v>11885</v>
      </c>
      <c r="C11" s="67" t="s">
        <v>67</v>
      </c>
    </row>
    <row r="12" spans="1:3" x14ac:dyDescent="0.25">
      <c r="A12" s="60">
        <v>44418</v>
      </c>
      <c r="B12" s="70">
        <v>44064.5</v>
      </c>
      <c r="C12" s="46" t="s">
        <v>66</v>
      </c>
    </row>
    <row r="13" spans="1:3" x14ac:dyDescent="0.25">
      <c r="A13" s="60">
        <v>44418</v>
      </c>
      <c r="B13" s="70">
        <v>8920</v>
      </c>
      <c r="C13" s="46" t="s">
        <v>68</v>
      </c>
    </row>
    <row r="14" spans="1:3" x14ac:dyDescent="0.25">
      <c r="A14" s="60">
        <v>44426</v>
      </c>
      <c r="B14" s="70">
        <v>2260</v>
      </c>
      <c r="C14" s="46" t="s">
        <v>83</v>
      </c>
    </row>
    <row r="15" spans="1:3" x14ac:dyDescent="0.25">
      <c r="A15" s="60">
        <v>44426</v>
      </c>
      <c r="B15" s="70">
        <v>5590</v>
      </c>
      <c r="C15" s="46" t="s">
        <v>84</v>
      </c>
    </row>
    <row r="16" spans="1:3" x14ac:dyDescent="0.25">
      <c r="A16" s="60">
        <v>44426</v>
      </c>
      <c r="B16" s="70">
        <v>8840</v>
      </c>
      <c r="C16" s="46" t="s">
        <v>85</v>
      </c>
    </row>
    <row r="17" spans="1:3" x14ac:dyDescent="0.25">
      <c r="A17" s="60">
        <v>44426</v>
      </c>
      <c r="B17" s="70">
        <v>9533</v>
      </c>
      <c r="C17" s="46" t="s">
        <v>86</v>
      </c>
    </row>
    <row r="18" spans="1:3" x14ac:dyDescent="0.25">
      <c r="A18" s="60">
        <v>44426</v>
      </c>
      <c r="B18" s="70">
        <v>23793</v>
      </c>
      <c r="C18" s="46" t="s">
        <v>90</v>
      </c>
    </row>
    <row r="19" spans="1:3" x14ac:dyDescent="0.25">
      <c r="A19" s="60">
        <v>44426</v>
      </c>
      <c r="B19" s="70">
        <v>23390</v>
      </c>
      <c r="C19" s="46" t="s">
        <v>89</v>
      </c>
    </row>
    <row r="20" spans="1:3" x14ac:dyDescent="0.25">
      <c r="A20" s="60">
        <v>44426</v>
      </c>
      <c r="B20" s="70">
        <v>41321</v>
      </c>
      <c r="C20" s="46" t="s">
        <v>91</v>
      </c>
    </row>
    <row r="21" spans="1:3" x14ac:dyDescent="0.25">
      <c r="A21" s="60">
        <v>44432</v>
      </c>
      <c r="B21" s="70">
        <v>14712.5</v>
      </c>
      <c r="C21" s="46" t="s">
        <v>95</v>
      </c>
    </row>
    <row r="22" spans="1:3" x14ac:dyDescent="0.25">
      <c r="A22" s="60">
        <v>44432</v>
      </c>
      <c r="B22" s="70">
        <v>26555</v>
      </c>
      <c r="C22" s="46" t="s">
        <v>96</v>
      </c>
    </row>
    <row r="23" spans="1:3" x14ac:dyDescent="0.25">
      <c r="A23" s="60">
        <v>44432</v>
      </c>
      <c r="B23" s="70">
        <v>40945</v>
      </c>
      <c r="C23" s="46" t="s">
        <v>97</v>
      </c>
    </row>
    <row r="24" spans="1:3" x14ac:dyDescent="0.25">
      <c r="A24" s="60">
        <v>44432</v>
      </c>
      <c r="B24" s="70">
        <v>176417.5</v>
      </c>
      <c r="C24" s="46" t="s">
        <v>98</v>
      </c>
    </row>
    <row r="25" spans="1:3" x14ac:dyDescent="0.25">
      <c r="A25" s="59">
        <v>44409</v>
      </c>
      <c r="B25" s="70">
        <v>2359.98</v>
      </c>
      <c r="C25" s="46" t="s">
        <v>70</v>
      </c>
    </row>
    <row r="26" spans="1:3" x14ac:dyDescent="0.25">
      <c r="A26" s="59">
        <v>44409</v>
      </c>
      <c r="B26" s="70">
        <f>4090.7+15390+8721</f>
        <v>28201.7</v>
      </c>
      <c r="C26" s="46" t="s">
        <v>56</v>
      </c>
    </row>
    <row r="27" spans="1:3" x14ac:dyDescent="0.25">
      <c r="A27" s="59">
        <v>44409</v>
      </c>
      <c r="B27" s="70">
        <v>4818.38</v>
      </c>
      <c r="C27" s="46" t="s">
        <v>72</v>
      </c>
    </row>
    <row r="28" spans="1:3" x14ac:dyDescent="0.25">
      <c r="A28" s="59">
        <v>44409</v>
      </c>
      <c r="B28" s="70">
        <v>200.45</v>
      </c>
      <c r="C28" s="46" t="s">
        <v>71</v>
      </c>
    </row>
    <row r="29" spans="1:3" x14ac:dyDescent="0.25">
      <c r="A29" s="57">
        <v>44409</v>
      </c>
      <c r="B29" s="70">
        <v>81115.17</v>
      </c>
      <c r="C29" s="46" t="s">
        <v>37</v>
      </c>
    </row>
    <row r="30" spans="1:3" x14ac:dyDescent="0.25">
      <c r="A30" s="57">
        <v>44409</v>
      </c>
      <c r="B30" s="70">
        <v>9225</v>
      </c>
      <c r="C30" s="46" t="s">
        <v>38</v>
      </c>
    </row>
    <row r="31" spans="1:3" x14ac:dyDescent="0.25">
      <c r="A31" s="57">
        <v>44378</v>
      </c>
      <c r="B31" s="70">
        <f>19006.36+12231</f>
        <v>31237.360000000001</v>
      </c>
      <c r="C31" s="46" t="s">
        <v>38</v>
      </c>
    </row>
    <row r="32" spans="1:3" s="38" customFormat="1" ht="30" customHeight="1" x14ac:dyDescent="0.25">
      <c r="A32" s="89" t="s">
        <v>16</v>
      </c>
      <c r="B32" s="90"/>
      <c r="C32" s="29">
        <f>SUM(B33:B41)</f>
        <v>781759.40999999992</v>
      </c>
    </row>
    <row r="33" spans="1:3" s="38" customFormat="1" ht="14.25" customHeight="1" x14ac:dyDescent="0.25">
      <c r="A33" s="60">
        <v>44410</v>
      </c>
      <c r="B33" s="73">
        <v>11772</v>
      </c>
      <c r="C33" s="51" t="s">
        <v>74</v>
      </c>
    </row>
    <row r="34" spans="1:3" s="38" customFormat="1" x14ac:dyDescent="0.25">
      <c r="A34" s="60">
        <v>44425</v>
      </c>
      <c r="B34" s="74">
        <v>4868.8</v>
      </c>
      <c r="C34" s="51" t="s">
        <v>82</v>
      </c>
    </row>
    <row r="35" spans="1:3" s="38" customFormat="1" ht="14.25" customHeight="1" x14ac:dyDescent="0.25">
      <c r="A35" s="60">
        <v>44426</v>
      </c>
      <c r="B35" s="73">
        <f>14977.93+36954.82</f>
        <v>51932.75</v>
      </c>
      <c r="C35" s="67" t="s">
        <v>87</v>
      </c>
    </row>
    <row r="36" spans="1:3" s="38" customFormat="1" x14ac:dyDescent="0.25">
      <c r="A36" s="61">
        <v>44409</v>
      </c>
      <c r="B36" s="73">
        <f>1281+8472+17392+14917</f>
        <v>42062</v>
      </c>
      <c r="C36" s="67" t="s">
        <v>50</v>
      </c>
    </row>
    <row r="37" spans="1:3" s="38" customFormat="1" x14ac:dyDescent="0.25">
      <c r="A37" s="61">
        <v>44409</v>
      </c>
      <c r="B37" s="73">
        <f>10750+14917.5+31601.98+648+20000</f>
        <v>77917.48</v>
      </c>
      <c r="C37" s="67" t="s">
        <v>55</v>
      </c>
    </row>
    <row r="38" spans="1:3" s="38" customFormat="1" x14ac:dyDescent="0.25">
      <c r="A38" s="61">
        <v>44409</v>
      </c>
      <c r="B38" s="74">
        <v>1335.56</v>
      </c>
      <c r="C38" s="51" t="s">
        <v>36</v>
      </c>
    </row>
    <row r="39" spans="1:3" s="38" customFormat="1" x14ac:dyDescent="0.25">
      <c r="A39" s="61">
        <v>44409</v>
      </c>
      <c r="B39" s="75">
        <v>505042.39</v>
      </c>
      <c r="C39" s="47" t="s">
        <v>37</v>
      </c>
    </row>
    <row r="40" spans="1:3" s="38" customFormat="1" x14ac:dyDescent="0.25">
      <c r="A40" s="61">
        <v>44409</v>
      </c>
      <c r="B40" s="75">
        <v>9815</v>
      </c>
      <c r="C40" s="47" t="s">
        <v>38</v>
      </c>
    </row>
    <row r="41" spans="1:3" s="38" customFormat="1" x14ac:dyDescent="0.25">
      <c r="A41" s="61">
        <v>44378</v>
      </c>
      <c r="B41" s="75">
        <f>46837.43+30176</f>
        <v>77013.429999999993</v>
      </c>
      <c r="C41" s="47" t="s">
        <v>38</v>
      </c>
    </row>
    <row r="42" spans="1:3" ht="30" customHeight="1" x14ac:dyDescent="0.25">
      <c r="A42" s="89" t="s">
        <v>14</v>
      </c>
      <c r="B42" s="90"/>
      <c r="C42" s="29">
        <f>SUM(B43:B61)</f>
        <v>1876405.2799999998</v>
      </c>
    </row>
    <row r="43" spans="1:3" x14ac:dyDescent="0.25">
      <c r="A43" s="62">
        <v>44410</v>
      </c>
      <c r="B43" s="76">
        <f>22500+22500</f>
        <v>45000</v>
      </c>
      <c r="C43" s="55" t="s">
        <v>75</v>
      </c>
    </row>
    <row r="44" spans="1:3" ht="15" customHeight="1" x14ac:dyDescent="0.25">
      <c r="A44" s="63">
        <v>44413</v>
      </c>
      <c r="B44" s="72">
        <v>1980</v>
      </c>
      <c r="C44" s="45" t="s">
        <v>78</v>
      </c>
    </row>
    <row r="45" spans="1:3" ht="14.25" customHeight="1" x14ac:dyDescent="0.25">
      <c r="A45" s="62">
        <v>44418</v>
      </c>
      <c r="B45" s="76">
        <v>243150</v>
      </c>
      <c r="C45" s="55" t="s">
        <v>79</v>
      </c>
    </row>
    <row r="46" spans="1:3" s="38" customFormat="1" x14ac:dyDescent="0.25">
      <c r="A46" s="60">
        <v>44425</v>
      </c>
      <c r="B46" s="74">
        <v>4868.8</v>
      </c>
      <c r="C46" s="51" t="s">
        <v>82</v>
      </c>
    </row>
    <row r="47" spans="1:3" x14ac:dyDescent="0.25">
      <c r="A47" s="62">
        <v>44426</v>
      </c>
      <c r="B47" s="76">
        <f>22960+23543.2</f>
        <v>46503.199999999997</v>
      </c>
      <c r="C47" s="55" t="s">
        <v>88</v>
      </c>
    </row>
    <row r="48" spans="1:3" x14ac:dyDescent="0.25">
      <c r="A48" s="62">
        <v>44427</v>
      </c>
      <c r="B48" s="76">
        <v>42241</v>
      </c>
      <c r="C48" s="55" t="s">
        <v>93</v>
      </c>
    </row>
    <row r="49" spans="1:3" x14ac:dyDescent="0.25">
      <c r="A49" s="62">
        <v>44438</v>
      </c>
      <c r="B49" s="76">
        <v>31500</v>
      </c>
      <c r="C49" s="55" t="s">
        <v>101</v>
      </c>
    </row>
    <row r="50" spans="1:3" ht="15" customHeight="1" x14ac:dyDescent="0.25">
      <c r="A50" s="63">
        <v>44438</v>
      </c>
      <c r="B50" s="76">
        <v>46338.5</v>
      </c>
      <c r="C50" s="69" t="s">
        <v>102</v>
      </c>
    </row>
    <row r="51" spans="1:3" ht="15" customHeight="1" x14ac:dyDescent="0.25">
      <c r="A51" s="64">
        <v>44409</v>
      </c>
      <c r="B51" s="72">
        <v>33328</v>
      </c>
      <c r="C51" s="45" t="s">
        <v>76</v>
      </c>
    </row>
    <row r="52" spans="1:3" x14ac:dyDescent="0.25">
      <c r="A52" s="64">
        <v>44409</v>
      </c>
      <c r="B52" s="76">
        <f>3110+28005.96</f>
        <v>31115.96</v>
      </c>
      <c r="C52" s="48" t="s">
        <v>69</v>
      </c>
    </row>
    <row r="53" spans="1:3" x14ac:dyDescent="0.25">
      <c r="A53" s="64">
        <v>44409</v>
      </c>
      <c r="B53" s="76">
        <v>9310.2000000000007</v>
      </c>
      <c r="C53" s="55" t="s">
        <v>72</v>
      </c>
    </row>
    <row r="54" spans="1:3" x14ac:dyDescent="0.25">
      <c r="A54" s="64">
        <v>44409</v>
      </c>
      <c r="B54" s="76">
        <v>990</v>
      </c>
      <c r="C54" s="55" t="s">
        <v>56</v>
      </c>
    </row>
    <row r="55" spans="1:3" ht="15" customHeight="1" x14ac:dyDescent="0.25">
      <c r="A55" s="64">
        <v>44409</v>
      </c>
      <c r="B55" s="72">
        <v>6180</v>
      </c>
      <c r="C55" s="45" t="s">
        <v>52</v>
      </c>
    </row>
    <row r="56" spans="1:3" x14ac:dyDescent="0.25">
      <c r="A56" s="59">
        <v>44409</v>
      </c>
      <c r="B56" s="77">
        <f>30000+30000+30000</f>
        <v>90000</v>
      </c>
      <c r="C56" s="48" t="s">
        <v>34</v>
      </c>
    </row>
    <row r="57" spans="1:3" x14ac:dyDescent="0.25">
      <c r="A57" s="59">
        <v>44409</v>
      </c>
      <c r="B57" s="75">
        <v>10000</v>
      </c>
      <c r="C57" s="47" t="s">
        <v>104</v>
      </c>
    </row>
    <row r="58" spans="1:3" x14ac:dyDescent="0.25">
      <c r="A58" s="59">
        <v>44409</v>
      </c>
      <c r="B58" s="75">
        <f>829970.73+10048.19</f>
        <v>840018.91999999993</v>
      </c>
      <c r="C58" s="47" t="s">
        <v>37</v>
      </c>
    </row>
    <row r="59" spans="1:3" x14ac:dyDescent="0.25">
      <c r="A59" s="59">
        <v>44409</v>
      </c>
      <c r="B59" s="75">
        <v>12000</v>
      </c>
      <c r="C59" s="47" t="s">
        <v>62</v>
      </c>
    </row>
    <row r="60" spans="1:3" x14ac:dyDescent="0.25">
      <c r="A60" s="59">
        <v>44409</v>
      </c>
      <c r="B60" s="75">
        <v>19165</v>
      </c>
      <c r="C60" s="47" t="s">
        <v>38</v>
      </c>
    </row>
    <row r="61" spans="1:3" x14ac:dyDescent="0.25">
      <c r="A61" s="59">
        <v>44378</v>
      </c>
      <c r="B61" s="75">
        <f>279781.7+77403+5531</f>
        <v>362715.7</v>
      </c>
      <c r="C61" s="47" t="s">
        <v>38</v>
      </c>
    </row>
    <row r="62" spans="1:3" s="39" customFormat="1" ht="15" customHeight="1" x14ac:dyDescent="0.25">
      <c r="A62" s="85" t="s">
        <v>13</v>
      </c>
      <c r="B62" s="86"/>
      <c r="C62" s="36">
        <f>SUM(B63:B66)</f>
        <v>89641.84</v>
      </c>
    </row>
    <row r="63" spans="1:3" ht="15" customHeight="1" x14ac:dyDescent="0.25">
      <c r="A63" s="63">
        <v>44410</v>
      </c>
      <c r="B63" s="72">
        <v>10700</v>
      </c>
      <c r="C63" s="45" t="s">
        <v>73</v>
      </c>
    </row>
    <row r="64" spans="1:3" ht="15" customHeight="1" x14ac:dyDescent="0.25">
      <c r="A64" s="62">
        <v>44439</v>
      </c>
      <c r="B64" s="75">
        <v>1155</v>
      </c>
      <c r="C64" s="47" t="s">
        <v>103</v>
      </c>
    </row>
    <row r="65" spans="1:3" ht="15" customHeight="1" x14ac:dyDescent="0.25">
      <c r="A65" s="59">
        <v>44409</v>
      </c>
      <c r="B65" s="75">
        <v>54117.55</v>
      </c>
      <c r="C65" s="47" t="s">
        <v>37</v>
      </c>
    </row>
    <row r="66" spans="1:3" ht="15" customHeight="1" x14ac:dyDescent="0.25">
      <c r="A66" s="59">
        <v>44378</v>
      </c>
      <c r="B66" s="75">
        <f>15869.29+7800</f>
        <v>23669.29</v>
      </c>
      <c r="C66" s="47" t="s">
        <v>38</v>
      </c>
    </row>
    <row r="67" spans="1:3" x14ac:dyDescent="0.25">
      <c r="A67" s="85" t="s">
        <v>8</v>
      </c>
      <c r="B67" s="86"/>
      <c r="C67" s="49">
        <f>SUM(B68:B80)</f>
        <v>1955445.05</v>
      </c>
    </row>
    <row r="68" spans="1:3" x14ac:dyDescent="0.25">
      <c r="A68" s="62">
        <v>44414</v>
      </c>
      <c r="B68" s="76">
        <v>4088.41</v>
      </c>
      <c r="C68" s="55" t="s">
        <v>44</v>
      </c>
    </row>
    <row r="69" spans="1:3" ht="15" customHeight="1" x14ac:dyDescent="0.25">
      <c r="A69" s="63">
        <v>44421</v>
      </c>
      <c r="B69" s="72">
        <v>1086</v>
      </c>
      <c r="C69" s="45" t="s">
        <v>80</v>
      </c>
    </row>
    <row r="70" spans="1:3" ht="15" customHeight="1" x14ac:dyDescent="0.25">
      <c r="A70" s="63">
        <v>44427</v>
      </c>
      <c r="B70" s="72">
        <v>35560</v>
      </c>
      <c r="C70" s="45" t="s">
        <v>92</v>
      </c>
    </row>
    <row r="71" spans="1:3" x14ac:dyDescent="0.25">
      <c r="A71" s="62">
        <v>44434</v>
      </c>
      <c r="B71" s="76">
        <v>136000</v>
      </c>
      <c r="C71" s="55" t="s">
        <v>100</v>
      </c>
    </row>
    <row r="72" spans="1:3" ht="15" customHeight="1" x14ac:dyDescent="0.25">
      <c r="A72" s="63">
        <v>44434</v>
      </c>
      <c r="B72" s="72">
        <v>2720</v>
      </c>
      <c r="C72" s="45" t="s">
        <v>99</v>
      </c>
    </row>
    <row r="73" spans="1:3" ht="15" customHeight="1" x14ac:dyDescent="0.25">
      <c r="A73" s="64">
        <v>44409</v>
      </c>
      <c r="B73" s="72">
        <v>3000</v>
      </c>
      <c r="C73" s="45" t="s">
        <v>48</v>
      </c>
    </row>
    <row r="74" spans="1:3" ht="15" customHeight="1" x14ac:dyDescent="0.25">
      <c r="A74" s="64">
        <v>44409</v>
      </c>
      <c r="B74" s="71">
        <f>295+306+2125+5631.42</f>
        <v>8357.42</v>
      </c>
      <c r="C74" s="31" t="s">
        <v>19</v>
      </c>
    </row>
    <row r="75" spans="1:3" ht="15" customHeight="1" x14ac:dyDescent="0.25">
      <c r="A75" s="64">
        <v>44409</v>
      </c>
      <c r="B75" s="75">
        <v>627748.19999999995</v>
      </c>
      <c r="C75" s="47" t="s">
        <v>37</v>
      </c>
    </row>
    <row r="76" spans="1:3" ht="15" customHeight="1" x14ac:dyDescent="0.25">
      <c r="A76" s="64">
        <v>44409</v>
      </c>
      <c r="B76" s="71">
        <v>17539</v>
      </c>
      <c r="C76" s="50" t="s">
        <v>38</v>
      </c>
    </row>
    <row r="77" spans="1:3" ht="15" customHeight="1" x14ac:dyDescent="0.25">
      <c r="A77" s="64">
        <v>44378</v>
      </c>
      <c r="B77" s="71">
        <f>155591.02+43249+5506</f>
        <v>204346.02</v>
      </c>
      <c r="C77" s="50" t="s">
        <v>38</v>
      </c>
    </row>
    <row r="78" spans="1:3" x14ac:dyDescent="0.25">
      <c r="A78" s="64">
        <v>44409</v>
      </c>
      <c r="B78" s="76">
        <f>415000+500000</f>
        <v>915000</v>
      </c>
      <c r="C78" s="55" t="s">
        <v>60</v>
      </c>
    </row>
    <row r="79" spans="1:3" x14ac:dyDescent="0.25">
      <c r="A79" s="8"/>
      <c r="B79" s="26"/>
    </row>
    <row r="80" spans="1:3" x14ac:dyDescent="0.25">
      <c r="A80" s="8"/>
      <c r="B80" s="26"/>
      <c r="C80" s="26">
        <f>C3+B14+B15+B16+B17+B18+B19+B20+B21+B22+B23+B24+B25+B26+B27+B28+B33+B34+B35+B36+B37+B38+B44+B45+B46+B47+B48+B49+B50+B51+B52+B53+B54+B57+B63+B64+B69+B70+B71+B72+B73</f>
        <v>1824398.42</v>
      </c>
    </row>
    <row r="81" spans="1:3" x14ac:dyDescent="0.25">
      <c r="A81" s="8"/>
      <c r="B81" s="26"/>
      <c r="C81" s="26">
        <f>B77+B76+B66+B61+B60+B41+B40+B31+B30</f>
        <v>754725.79999999993</v>
      </c>
    </row>
    <row r="82" spans="1:3" x14ac:dyDescent="0.25">
      <c r="A82" s="8"/>
      <c r="B82" s="26"/>
      <c r="C82" s="8">
        <v>517085.8</v>
      </c>
    </row>
    <row r="83" spans="1:3" x14ac:dyDescent="0.25">
      <c r="A83" s="8"/>
      <c r="B83" s="26"/>
      <c r="C83" s="8">
        <f>1924529.12-60000</f>
        <v>1864529.12</v>
      </c>
    </row>
    <row r="84" spans="1:3" x14ac:dyDescent="0.25">
      <c r="A84" s="8"/>
      <c r="B84" s="26"/>
      <c r="C84" s="26">
        <f>C83-C80</f>
        <v>40130.700000000186</v>
      </c>
    </row>
    <row r="85" spans="1:3" x14ac:dyDescent="0.25">
      <c r="A85" s="8"/>
      <c r="B85" s="26"/>
    </row>
    <row r="86" spans="1:3" x14ac:dyDescent="0.25">
      <c r="A86" s="8"/>
      <c r="B86" s="26"/>
    </row>
    <row r="87" spans="1:3" x14ac:dyDescent="0.25">
      <c r="A87" s="8"/>
      <c r="B87" s="26"/>
    </row>
    <row r="88" spans="1:3" x14ac:dyDescent="0.25">
      <c r="A88" s="8"/>
      <c r="B88" s="26"/>
    </row>
    <row r="89" spans="1:3" x14ac:dyDescent="0.25">
      <c r="A89" s="8"/>
      <c r="B89" s="26"/>
    </row>
    <row r="90" spans="1:3" x14ac:dyDescent="0.25">
      <c r="A90" s="8"/>
      <c r="B90" s="26"/>
    </row>
    <row r="91" spans="1:3" x14ac:dyDescent="0.25">
      <c r="A91" s="8"/>
      <c r="B91" s="26"/>
    </row>
    <row r="92" spans="1:3" x14ac:dyDescent="0.25">
      <c r="A92" s="8"/>
      <c r="B92" s="26"/>
    </row>
    <row r="93" spans="1:3" x14ac:dyDescent="0.25">
      <c r="A93" s="8"/>
      <c r="B93" s="26"/>
    </row>
    <row r="94" spans="1:3" x14ac:dyDescent="0.25">
      <c r="A94" s="8"/>
      <c r="B94" s="26"/>
    </row>
    <row r="95" spans="1:3" x14ac:dyDescent="0.25">
      <c r="A95" s="8"/>
      <c r="B95" s="26"/>
    </row>
    <row r="96" spans="1:3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  <row r="99" spans="1:2" x14ac:dyDescent="0.25">
      <c r="A99" s="8"/>
      <c r="B99" s="26"/>
    </row>
    <row r="100" spans="1:2" x14ac:dyDescent="0.25">
      <c r="A100" s="8"/>
      <c r="B100" s="26"/>
    </row>
    <row r="101" spans="1:2" x14ac:dyDescent="0.25">
      <c r="A101" s="8"/>
      <c r="B101" s="26"/>
    </row>
    <row r="102" spans="1:2" x14ac:dyDescent="0.25">
      <c r="A102" s="8"/>
      <c r="B102" s="26"/>
    </row>
    <row r="103" spans="1:2" x14ac:dyDescent="0.25">
      <c r="A103" s="8"/>
      <c r="B103" s="26"/>
    </row>
    <row r="104" spans="1:2" x14ac:dyDescent="0.25">
      <c r="A104" s="8"/>
      <c r="B104" s="26"/>
    </row>
    <row r="105" spans="1:2" x14ac:dyDescent="0.25">
      <c r="A105" s="8"/>
      <c r="B105" s="26"/>
    </row>
    <row r="106" spans="1:2" x14ac:dyDescent="0.25">
      <c r="A106" s="8"/>
      <c r="B106" s="26"/>
    </row>
    <row r="107" spans="1:2" x14ac:dyDescent="0.25">
      <c r="A107" s="8"/>
      <c r="B107" s="26"/>
    </row>
    <row r="108" spans="1:2" x14ac:dyDescent="0.25">
      <c r="A108" s="8"/>
      <c r="B108" s="26"/>
    </row>
    <row r="109" spans="1:2" x14ac:dyDescent="0.25">
      <c r="A109" s="8"/>
      <c r="B109" s="26"/>
    </row>
    <row r="110" spans="1:2" x14ac:dyDescent="0.25">
      <c r="A110" s="8"/>
      <c r="B110" s="26"/>
    </row>
    <row r="111" spans="1:2" x14ac:dyDescent="0.25">
      <c r="A111" s="8"/>
      <c r="B111" s="26"/>
    </row>
    <row r="112" spans="1:2" x14ac:dyDescent="0.25">
      <c r="A112" s="8"/>
      <c r="B112" s="26"/>
    </row>
  </sheetData>
  <mergeCells count="7">
    <mergeCell ref="A67:B67"/>
    <mergeCell ref="A1:B1"/>
    <mergeCell ref="A42:B42"/>
    <mergeCell ref="A62:B62"/>
    <mergeCell ref="A7:B7"/>
    <mergeCell ref="A3:B3"/>
    <mergeCell ref="A32:B32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1"/>
  <sheetViews>
    <sheetView topLeftCell="A13" workbookViewId="0">
      <selection activeCell="C24" sqref="C24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2" t="s">
        <v>0</v>
      </c>
      <c r="B1" s="88"/>
      <c r="C1" s="88"/>
      <c r="D1" s="37">
        <f>D3+D13+D18</f>
        <v>4972731.1399999997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39" customFormat="1" x14ac:dyDescent="0.25">
      <c r="A3" s="93" t="s">
        <v>17</v>
      </c>
      <c r="B3" s="94"/>
      <c r="C3" s="94"/>
      <c r="D3" s="28">
        <f>SUM(B4:B12)</f>
        <v>2003510.4299999997</v>
      </c>
      <c r="E3" s="40"/>
    </row>
    <row r="4" spans="1:256" s="42" customFormat="1" ht="13.5" customHeight="1" x14ac:dyDescent="0.25">
      <c r="A4" s="65">
        <v>44409</v>
      </c>
      <c r="B4" s="99">
        <v>1385365.75</v>
      </c>
      <c r="C4" s="30" t="s">
        <v>15</v>
      </c>
      <c r="D4" s="32" t="s">
        <v>22</v>
      </c>
      <c r="E4" s="41"/>
    </row>
    <row r="5" spans="1:256" s="39" customFormat="1" x14ac:dyDescent="0.25">
      <c r="A5" s="65">
        <v>44409</v>
      </c>
      <c r="B5" s="100">
        <v>152125.72</v>
      </c>
      <c r="C5" s="30" t="s">
        <v>15</v>
      </c>
      <c r="D5" s="30" t="s">
        <v>43</v>
      </c>
      <c r="E5" s="40"/>
    </row>
    <row r="6" spans="1:256" s="42" customFormat="1" ht="15" customHeight="1" x14ac:dyDescent="0.25">
      <c r="A6" s="65">
        <v>44409</v>
      </c>
      <c r="B6" s="99">
        <v>8699.2000000000007</v>
      </c>
      <c r="C6" s="30" t="s">
        <v>15</v>
      </c>
      <c r="D6" s="32" t="s">
        <v>51</v>
      </c>
      <c r="E6" s="41"/>
    </row>
    <row r="7" spans="1:256" s="42" customFormat="1" ht="15" customHeight="1" x14ac:dyDescent="0.25">
      <c r="A7" s="65">
        <v>44409</v>
      </c>
      <c r="B7" s="99">
        <v>2900</v>
      </c>
      <c r="C7" s="30" t="s">
        <v>15</v>
      </c>
      <c r="D7" s="32" t="s">
        <v>20</v>
      </c>
      <c r="E7" s="41"/>
    </row>
    <row r="8" spans="1:256" s="42" customFormat="1" ht="15" customHeight="1" x14ac:dyDescent="0.25">
      <c r="A8" s="65">
        <v>44409</v>
      </c>
      <c r="B8" s="99">
        <v>112866.4</v>
      </c>
      <c r="C8" s="30" t="s">
        <v>15</v>
      </c>
      <c r="D8" s="32" t="s">
        <v>21</v>
      </c>
      <c r="E8" s="41"/>
    </row>
    <row r="9" spans="1:256" s="39" customFormat="1" x14ac:dyDescent="0.25">
      <c r="A9" s="65">
        <v>44409</v>
      </c>
      <c r="B9" s="100">
        <v>13939.65</v>
      </c>
      <c r="C9" s="30" t="s">
        <v>15</v>
      </c>
      <c r="D9" s="30" t="s">
        <v>49</v>
      </c>
      <c r="E9" s="40"/>
    </row>
    <row r="10" spans="1:256" s="43" customFormat="1" ht="14.25" customHeight="1" x14ac:dyDescent="0.25">
      <c r="A10" s="65">
        <v>44409</v>
      </c>
      <c r="B10" s="101">
        <v>93500</v>
      </c>
      <c r="C10" s="30" t="s">
        <v>15</v>
      </c>
      <c r="D10" s="30" t="s">
        <v>33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43" customFormat="1" ht="13.5" customHeight="1" x14ac:dyDescent="0.25">
      <c r="A11" s="65">
        <v>44409</v>
      </c>
      <c r="B11" s="101">
        <v>29618.3</v>
      </c>
      <c r="C11" s="30" t="s">
        <v>15</v>
      </c>
      <c r="D11" s="30" t="s">
        <v>35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42" customFormat="1" ht="15" customHeight="1" x14ac:dyDescent="0.25">
      <c r="A12" s="65">
        <v>44409</v>
      </c>
      <c r="B12" s="99">
        <v>204495.41</v>
      </c>
      <c r="C12" s="30" t="s">
        <v>15</v>
      </c>
      <c r="D12" s="32" t="s">
        <v>25</v>
      </c>
      <c r="E12" s="41"/>
    </row>
    <row r="13" spans="1:256" s="39" customFormat="1" x14ac:dyDescent="0.25">
      <c r="A13" s="95" t="s">
        <v>12</v>
      </c>
      <c r="B13" s="96"/>
      <c r="C13" s="96"/>
      <c r="D13" s="33">
        <f>SUM(B14:B17)</f>
        <v>191539</v>
      </c>
      <c r="E13" s="40"/>
    </row>
    <row r="14" spans="1:256" s="39" customFormat="1" x14ac:dyDescent="0.25">
      <c r="A14" s="66">
        <v>44410</v>
      </c>
      <c r="B14" s="100">
        <v>10000</v>
      </c>
      <c r="C14" s="30" t="s">
        <v>15</v>
      </c>
      <c r="D14" s="30" t="s">
        <v>58</v>
      </c>
      <c r="E14" s="40"/>
    </row>
    <row r="15" spans="1:256" s="39" customFormat="1" x14ac:dyDescent="0.25">
      <c r="A15" s="66">
        <v>44432</v>
      </c>
      <c r="B15" s="100">
        <v>42000</v>
      </c>
      <c r="C15" s="30" t="s">
        <v>15</v>
      </c>
      <c r="D15" s="53" t="s">
        <v>53</v>
      </c>
      <c r="E15" s="40"/>
    </row>
    <row r="16" spans="1:256" s="39" customFormat="1" x14ac:dyDescent="0.25">
      <c r="A16" s="65">
        <v>44409</v>
      </c>
      <c r="B16" s="100">
        <v>14458</v>
      </c>
      <c r="C16" s="30" t="s">
        <v>15</v>
      </c>
      <c r="D16" s="53" t="s">
        <v>54</v>
      </c>
      <c r="E16" s="40"/>
    </row>
    <row r="17" spans="1:256" s="43" customFormat="1" x14ac:dyDescent="0.25">
      <c r="A17" s="65">
        <v>44409</v>
      </c>
      <c r="B17" s="101">
        <v>125081</v>
      </c>
      <c r="C17" s="30" t="s">
        <v>15</v>
      </c>
      <c r="D17" s="30" t="s">
        <v>30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9" customFormat="1" x14ac:dyDescent="0.25">
      <c r="A18" s="97" t="s">
        <v>18</v>
      </c>
      <c r="B18" s="98"/>
      <c r="C18" s="98"/>
      <c r="D18" s="34">
        <f>SUM(B19:B30)</f>
        <v>2777681.71</v>
      </c>
      <c r="E18" s="40"/>
    </row>
    <row r="19" spans="1:256" ht="15" customHeight="1" x14ac:dyDescent="0.25">
      <c r="A19" s="65">
        <v>44409</v>
      </c>
      <c r="B19" s="99">
        <f>23950.68+0.17</f>
        <v>23950.85</v>
      </c>
      <c r="C19" s="44" t="s">
        <v>28</v>
      </c>
      <c r="D19" s="44" t="s">
        <v>29</v>
      </c>
    </row>
    <row r="20" spans="1:256" ht="15" customHeight="1" x14ac:dyDescent="0.25">
      <c r="A20" s="65">
        <v>44410</v>
      </c>
      <c r="B20" s="54">
        <f>115000+500000+300000</f>
        <v>915000</v>
      </c>
      <c r="C20" s="44" t="s">
        <v>60</v>
      </c>
      <c r="D20" s="44" t="s">
        <v>29</v>
      </c>
    </row>
    <row r="21" spans="1:256" ht="15" customHeight="1" x14ac:dyDescent="0.25">
      <c r="A21" s="65">
        <v>44427</v>
      </c>
      <c r="B21" s="54">
        <v>14917</v>
      </c>
      <c r="C21" s="44" t="s">
        <v>61</v>
      </c>
      <c r="D21" s="44"/>
    </row>
    <row r="22" spans="1:256" x14ac:dyDescent="0.25">
      <c r="A22" s="52">
        <v>44417</v>
      </c>
      <c r="B22" s="54">
        <v>341812.95</v>
      </c>
      <c r="C22" s="44" t="s">
        <v>31</v>
      </c>
      <c r="D22" s="44" t="s">
        <v>39</v>
      </c>
    </row>
    <row r="23" spans="1:256" ht="15" customHeight="1" x14ac:dyDescent="0.25">
      <c r="A23" s="52">
        <v>44419</v>
      </c>
      <c r="B23" s="54">
        <f>54721.28+370172.98</f>
        <v>424894.26</v>
      </c>
      <c r="C23" s="44" t="s">
        <v>31</v>
      </c>
      <c r="D23" s="44" t="s">
        <v>40</v>
      </c>
    </row>
    <row r="24" spans="1:256" ht="15" customHeight="1" x14ac:dyDescent="0.25">
      <c r="A24" s="52">
        <v>44420</v>
      </c>
      <c r="B24" s="54">
        <v>201536.82</v>
      </c>
      <c r="C24" s="44" t="s">
        <v>31</v>
      </c>
      <c r="D24" s="44" t="s">
        <v>41</v>
      </c>
    </row>
    <row r="25" spans="1:256" x14ac:dyDescent="0.25">
      <c r="A25" s="52">
        <v>44420</v>
      </c>
      <c r="B25" s="54">
        <v>266483.3</v>
      </c>
      <c r="C25" s="44" t="s">
        <v>31</v>
      </c>
      <c r="D25" s="44" t="s">
        <v>47</v>
      </c>
    </row>
    <row r="26" spans="1:256" ht="15" customHeight="1" x14ac:dyDescent="0.25">
      <c r="A26" s="52">
        <v>44421</v>
      </c>
      <c r="B26" s="54">
        <v>175482.78</v>
      </c>
      <c r="C26" s="44" t="s">
        <v>31</v>
      </c>
      <c r="D26" s="44" t="s">
        <v>46</v>
      </c>
    </row>
    <row r="27" spans="1:256" ht="15" customHeight="1" x14ac:dyDescent="0.25">
      <c r="A27" s="52">
        <v>44426</v>
      </c>
      <c r="B27" s="54">
        <v>25408.25</v>
      </c>
      <c r="C27" s="44" t="s">
        <v>31</v>
      </c>
      <c r="D27" s="50" t="s">
        <v>45</v>
      </c>
    </row>
    <row r="28" spans="1:256" ht="15" customHeight="1" x14ac:dyDescent="0.25">
      <c r="A28" s="52">
        <v>44428</v>
      </c>
      <c r="B28" s="54">
        <v>197457.75</v>
      </c>
      <c r="C28" s="44" t="s">
        <v>31</v>
      </c>
      <c r="D28" s="44" t="s">
        <v>32</v>
      </c>
    </row>
    <row r="29" spans="1:256" x14ac:dyDescent="0.25">
      <c r="A29" s="68">
        <v>44428</v>
      </c>
      <c r="B29" s="72">
        <v>177398.84</v>
      </c>
      <c r="C29" s="44" t="s">
        <v>31</v>
      </c>
      <c r="D29" s="50" t="s">
        <v>59</v>
      </c>
    </row>
    <row r="30" spans="1:256" ht="15" customHeight="1" x14ac:dyDescent="0.25">
      <c r="A30" s="52">
        <v>44439</v>
      </c>
      <c r="B30" s="54">
        <v>13338.91</v>
      </c>
      <c r="C30" s="44" t="s">
        <v>31</v>
      </c>
      <c r="D30" s="50" t="s">
        <v>42</v>
      </c>
    </row>
    <row r="31" spans="1:256" x14ac:dyDescent="0.25">
      <c r="B31" s="102"/>
    </row>
  </sheetData>
  <mergeCells count="4">
    <mergeCell ref="A1:C1"/>
    <mergeCell ref="A3:C3"/>
    <mergeCell ref="A13:C13"/>
    <mergeCell ref="A18:C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2021-12-15T10:50:01Z</dcterms:modified>
</cp:coreProperties>
</file>