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Апрель\"/>
    </mc:Choice>
  </mc:AlternateContent>
  <xr:revisionPtr revIDLastSave="0" documentId="13_ncr:1_{9E73D5B4-A5D4-4FC9-9613-29FCC6BD3AE2}" xr6:coauthVersionLast="47" xr6:coauthVersionMax="47" xr10:uidLastSave="{00000000-0000-0000-0000-000000000000}"/>
  <bookViews>
    <workbookView xWindow="-120" yWindow="-120" windowWidth="20730" windowHeight="11160" tabRatio="781" activeTab="2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C13" i="1" l="1"/>
  <c r="B41" i="6"/>
  <c r="B20" i="6"/>
  <c r="B22" i="6"/>
  <c r="B69" i="6"/>
  <c r="B21" i="6"/>
  <c r="B73" i="6"/>
  <c r="B27" i="6"/>
  <c r="B60" i="6"/>
  <c r="B38" i="6"/>
  <c r="B55" i="6"/>
  <c r="B37" i="6"/>
  <c r="B36" i="6"/>
  <c r="B71" i="6"/>
  <c r="B25" i="6"/>
  <c r="B58" i="6"/>
  <c r="C56" i="6" s="1"/>
  <c r="B53" i="6"/>
  <c r="B6" i="6" l="1"/>
  <c r="B62" i="6"/>
  <c r="C61" i="6" s="1"/>
  <c r="B50" i="6"/>
  <c r="C39" i="6" s="1"/>
  <c r="B29" i="6"/>
  <c r="C28" i="6" s="1"/>
  <c r="B4" i="6"/>
  <c r="C3" i="6" s="1"/>
  <c r="B70" i="6"/>
  <c r="D12" i="14"/>
  <c r="B21" i="14"/>
  <c r="D20" i="14"/>
  <c r="D3" i="14"/>
  <c r="C11" i="6"/>
  <c r="D1" i="14" l="1"/>
  <c r="C1" i="6" l="1"/>
  <c r="C17" i="1" s="1"/>
  <c r="C15" i="1"/>
  <c r="C19" i="1" l="1"/>
</calcChain>
</file>

<file path=xl/sharedStrings.xml><?xml version="1.0" encoding="utf-8"?>
<sst xmlns="http://schemas.openxmlformats.org/spreadsheetml/2006/main" count="145" uniqueCount="106">
  <si>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</si>
  <si>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</si>
  <si>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</si>
  <si>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</si>
  <si>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</si>
  <si>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</si>
  <si>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</si>
  <si>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</si>
  <si>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</si>
  <si>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</si>
  <si>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</si>
  <si>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</si>
  <si>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</si>
  <si>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</si>
  <si>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</si>
  <si>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</si>
  <si>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</si>
  <si>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</si>
  <si>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</si>
  <si>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</si>
  <si>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</si>
  <si>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</si>
  <si>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</si>
  <si>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</si>
  <si>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</si>
  <si>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</si>
  <si>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</si>
  <si>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</si>
  <si>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</si>
  <si>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</si>
  <si>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</si>
  <si>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БФ "Нужна помощь"</t>
  </si>
  <si>
    <t>Услуги по ОСВВ</t>
  </si>
  <si>
    <t>Администрация городского округа Мытищи МО</t>
  </si>
  <si>
    <t>ООО Компания "МААТ"</t>
  </si>
  <si>
    <t>Миллион призов</t>
  </si>
  <si>
    <t>Топливо для автомобилей</t>
  </si>
  <si>
    <t>Мос.Ру ( Душевная Москва)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</si>
  <si>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</si>
  <si>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</si>
  <si>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</si>
  <si>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</si>
  <si>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</si>
  <si>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</si>
  <si>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</si>
  <si>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</si>
  <si>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Информационные услуги ХэдХантер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</si>
  <si>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</si>
  <si>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</si>
  <si>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Шаховская МО</t>
  </si>
  <si>
    <t>Ветеринарные препараты</t>
  </si>
  <si>
    <t>Курьерские услуги</t>
  </si>
  <si>
    <t>STONEX FINANCIAL LTD (Benevity)</t>
  </si>
  <si>
    <t>Оплата услуг зоотакси</t>
  </si>
  <si>
    <t>Услуги связи (многоканальный номер)</t>
  </si>
  <si>
    <t>Строительные материалы (профиль, полоса)</t>
  </si>
  <si>
    <t>Покупка микрочипов</t>
  </si>
  <si>
    <t>Строительные материалы (LM)</t>
  </si>
  <si>
    <t>Фoнд КОД ДОБРА</t>
  </si>
  <si>
    <t>ПАО "Сбербанк"</t>
  </si>
  <si>
    <t>Администрация городского округа Лобня МО</t>
  </si>
  <si>
    <t>Плата за участие в электрнной процедуре</t>
  </si>
  <si>
    <t xml:space="preserve"> за апрель 2021 года</t>
  </si>
  <si>
    <t>АО "ДИЗАЙН ЦЕНТР "СОЮЗ"</t>
  </si>
  <si>
    <t>ООО "АФ БРЮ"</t>
  </si>
  <si>
    <t>ОАО МЦЦС "Мосстройцены"</t>
  </si>
  <si>
    <t>ООО "ЛЕФНИН"</t>
  </si>
  <si>
    <t>Спонсорство по Договору 16-03-2021 от 16.03.2021</t>
  </si>
  <si>
    <t>ООО "ПЕПСИКО ХОЛДИНГС"</t>
  </si>
  <si>
    <t>Печать визиток</t>
  </si>
  <si>
    <t>Фотосъемка животных</t>
  </si>
  <si>
    <t>Медосмотры сотрудников (март-апрель)</t>
  </si>
  <si>
    <t>Прием врача, лечение в инфекционном стационаре (собака без клички с энтеритом, клиника Спарта)</t>
  </si>
  <si>
    <t>Оказание вет.услуг в апреле (Мосветобъединение)</t>
  </si>
  <si>
    <t>Хозяйственные принадлежности (перчатки, мешки для мусора, дез. ср-во)</t>
  </si>
  <si>
    <t>Электроэнергия за декабрь 2020-март 2021)</t>
  </si>
  <si>
    <t>Услуги тендерного сопровождения</t>
  </si>
  <si>
    <t>Обслуживание инженерных систем (июль-декабрь 2020)</t>
  </si>
  <si>
    <t>Ежемесячный лизинговый платеж за автомобиль (май)</t>
  </si>
  <si>
    <t>ТО автомобиля Лада Ларгус</t>
  </si>
  <si>
    <t xml:space="preserve">Покупка годовой карты ClubFubdFamily </t>
  </si>
  <si>
    <t>Таблички на вольеры в приют</t>
  </si>
  <si>
    <t>Прием онколога и цитология, собака Хаси (Биоконтроль)</t>
  </si>
  <si>
    <t>Прием онколога, терапия, анализы, собака Дарчи (Биоконтроль)</t>
  </si>
  <si>
    <t>Уничтожение биологических отходов</t>
  </si>
  <si>
    <t>Вывоз ТБО (март, июнь 2020)</t>
  </si>
  <si>
    <t>Прием врача, стационар, УЗИ, биохимия, анализы, собака Дуся (Биоконтроль)</t>
  </si>
  <si>
    <t>Прием врача, овариогистерэктомия, эпизиотомия, собака Дуся (Биоконтроль)</t>
  </si>
  <si>
    <t>Покупка приспособлений для отлова</t>
  </si>
  <si>
    <t>Покупка шин для автомобиля Мерседес</t>
  </si>
  <si>
    <t>Частичная оплата за а/м Мерседес</t>
  </si>
  <si>
    <t>Покупка шовного материала</t>
  </si>
  <si>
    <t>Прием терапевта, проведение анализов и исследований, собака Чунга(Биоконтроль)</t>
  </si>
  <si>
    <t>Прием врача и проведение анализов, собака Дуся (Биоконтроль)</t>
  </si>
  <si>
    <t>Прием врача и проведение анализов, собака Ричи (Биоконтроль)</t>
  </si>
  <si>
    <t>Покупка мобильной туалетной кабины "Стандарт"</t>
  </si>
  <si>
    <t>Покупка насосного оборудования и комплекс монтажных работ</t>
  </si>
  <si>
    <t>Поставку, монтаж, и настройка коммутатора</t>
  </si>
  <si>
    <t>Пени по УСН</t>
  </si>
  <si>
    <t>Оплата штрафа за административное правонарушени</t>
  </si>
  <si>
    <t>Груминг собаки для вставки</t>
  </si>
  <si>
    <t>Корм для собак для приема лекарств</t>
  </si>
  <si>
    <t>Расходные материалы (пеленки, подгузники)</t>
  </si>
  <si>
    <t>Рекламные услуги (Яндекс диск)</t>
  </si>
  <si>
    <t>Хозяйственные принаддлежности (бумага, дез-е средства)</t>
  </si>
  <si>
    <t>Возврат денежных средств ошибочно перечисленных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</si>
</sst>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Protection="0"/>
  </cellStyleXfs>
  <cellXfs count="10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4" xfId="0" applyFont="1" applyBorder="1"/>
    <xf numFmtId="14" fontId="3" fillId="0" borderId="16" xfId="0" applyNumberFormat="1" applyFont="1" applyBorder="1" applyAlignment="1">
      <alignment horizontal="center" vertical="center"/>
    </xf>
    <xf numFmtId="4" fontId="13" fillId="5" borderId="17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vertical="center"/>
    </xf>
    <xf numFmtId="14" fontId="3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opLeftCell="A7" zoomScaleNormal="100" workbookViewId="0">
      <selection activeCell="C19" sqref="C19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4"/>
      <c r="C5" s="84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8" t="s">
        <v>10</v>
      </c>
      <c r="B8" s="88"/>
      <c r="C8" s="88"/>
    </row>
    <row r="9" spans="1:3" s="11" customFormat="1" ht="18" x14ac:dyDescent="0.25">
      <c r="A9" s="86" t="s">
        <v>9</v>
      </c>
      <c r="B9" s="86"/>
      <c r="C9" s="86"/>
    </row>
    <row r="10" spans="1:3" s="11" customFormat="1" ht="18" x14ac:dyDescent="0.2">
      <c r="A10" s="83" t="s">
        <v>62</v>
      </c>
      <c r="B10" s="83"/>
      <c r="C10" s="83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13952792.33+19214.42+241936.71+27604</f>
        <v>14241547.460000001</v>
      </c>
    </row>
    <row r="14" spans="1:3" s="11" customFormat="1" x14ac:dyDescent="0.2">
      <c r="A14" s="82"/>
      <c r="B14" s="82"/>
      <c r="C14" s="18"/>
    </row>
    <row r="15" spans="1:3" s="11" customFormat="1" x14ac:dyDescent="0.2">
      <c r="A15" s="19" t="s">
        <v>0</v>
      </c>
      <c r="B15" s="19"/>
      <c r="C15" s="20">
        <f>Поступления!D1</f>
        <v>6048673.9100000001</v>
      </c>
    </row>
    <row r="16" spans="1:3" s="11" customFormat="1" x14ac:dyDescent="0.2">
      <c r="A16" s="87"/>
      <c r="B16" s="87"/>
      <c r="C16" s="20"/>
    </row>
    <row r="17" spans="1:3" s="11" customFormat="1" x14ac:dyDescent="0.2">
      <c r="A17" s="85" t="s">
        <v>1</v>
      </c>
      <c r="B17" s="85"/>
      <c r="C17" s="17">
        <f>Расходы!C1</f>
        <v>5745717.2500000009</v>
      </c>
    </row>
    <row r="18" spans="1:3" s="11" customFormat="1" x14ac:dyDescent="0.2">
      <c r="A18" s="82"/>
      <c r="B18" s="82"/>
      <c r="C18" s="18"/>
    </row>
    <row r="19" spans="1:3" s="11" customFormat="1" x14ac:dyDescent="0.2">
      <c r="A19" s="15" t="s">
        <v>7</v>
      </c>
      <c r="B19" s="16"/>
      <c r="C19" s="17">
        <f>C13+C15-C17</f>
        <v>14544504.120000001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07"/>
  <sheetViews>
    <sheetView zoomScaleNormal="100" workbookViewId="0">
      <selection activeCell="B4" sqref="B4:B10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91" t="s">
        <v>2</v>
      </c>
      <c r="B1" s="92"/>
      <c r="C1" s="38">
        <f>C3+C11+C28+C39+C56+C61</f>
        <v>5745717.2500000009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3" t="s">
        <v>27</v>
      </c>
      <c r="B3" s="95"/>
      <c r="C3" s="29">
        <f>SUM(B4:B10)</f>
        <v>1253608.1499999999</v>
      </c>
    </row>
    <row r="4" spans="1:3" s="39" customFormat="1" ht="15" customHeight="1" x14ac:dyDescent="0.25">
      <c r="A4" s="64">
        <v>44288</v>
      </c>
      <c r="B4" s="48">
        <f>270000+180000+90000</f>
        <v>540000</v>
      </c>
      <c r="C4" s="49" t="s">
        <v>77</v>
      </c>
    </row>
    <row r="5" spans="1:3" ht="15" customHeight="1" x14ac:dyDescent="0.25">
      <c r="A5" s="71">
        <v>44299</v>
      </c>
      <c r="B5" s="51">
        <v>21000</v>
      </c>
      <c r="C5" s="46" t="s">
        <v>85</v>
      </c>
    </row>
    <row r="6" spans="1:3" s="39" customFormat="1" ht="15" customHeight="1" x14ac:dyDescent="0.25">
      <c r="A6" s="64">
        <v>44309</v>
      </c>
      <c r="B6" s="48">
        <f>76844+19810</f>
        <v>96654</v>
      </c>
      <c r="C6" s="49" t="s">
        <v>55</v>
      </c>
    </row>
    <row r="7" spans="1:3" s="39" customFormat="1" ht="15" customHeight="1" x14ac:dyDescent="0.25">
      <c r="A7" s="64">
        <v>44313</v>
      </c>
      <c r="B7" s="48">
        <v>71600</v>
      </c>
      <c r="C7" s="49" t="s">
        <v>96</v>
      </c>
    </row>
    <row r="8" spans="1:3" s="39" customFormat="1" ht="15" customHeight="1" x14ac:dyDescent="0.25">
      <c r="A8" s="65">
        <v>44287</v>
      </c>
      <c r="B8" s="48">
        <v>90000</v>
      </c>
      <c r="C8" s="49" t="s">
        <v>57</v>
      </c>
    </row>
    <row r="9" spans="1:3" s="39" customFormat="1" ht="15" customHeight="1" x14ac:dyDescent="0.25">
      <c r="A9" s="65">
        <v>44287</v>
      </c>
      <c r="B9" s="48">
        <v>421564.86</v>
      </c>
      <c r="C9" s="49" t="s">
        <v>75</v>
      </c>
    </row>
    <row r="10" spans="1:3" s="39" customFormat="1" ht="15" customHeight="1" x14ac:dyDescent="0.25">
      <c r="A10" s="65">
        <v>44287</v>
      </c>
      <c r="B10" s="48">
        <v>12789.29</v>
      </c>
      <c r="C10" s="49" t="s">
        <v>74</v>
      </c>
    </row>
    <row r="11" spans="1:3" ht="30" customHeight="1" x14ac:dyDescent="0.25">
      <c r="A11" s="93" t="s">
        <v>26</v>
      </c>
      <c r="B11" s="94"/>
      <c r="C11" s="29">
        <f>SUM(B12:B27)</f>
        <v>520279.68000000005</v>
      </c>
    </row>
    <row r="12" spans="1:3" s="39" customFormat="1" x14ac:dyDescent="0.25">
      <c r="A12" s="68">
        <v>44293</v>
      </c>
      <c r="B12" s="76">
        <v>13722</v>
      </c>
      <c r="C12" s="77" t="s">
        <v>72</v>
      </c>
    </row>
    <row r="13" spans="1:3" s="39" customFormat="1" x14ac:dyDescent="0.25">
      <c r="A13" s="68">
        <v>44299</v>
      </c>
      <c r="B13" s="76">
        <v>8120</v>
      </c>
      <c r="C13" s="77" t="s">
        <v>82</v>
      </c>
    </row>
    <row r="14" spans="1:3" x14ac:dyDescent="0.25">
      <c r="A14" s="66">
        <v>44299</v>
      </c>
      <c r="B14" s="61">
        <v>9530</v>
      </c>
      <c r="C14" s="77" t="s">
        <v>83</v>
      </c>
    </row>
    <row r="15" spans="1:3" x14ac:dyDescent="0.25">
      <c r="A15" s="66">
        <v>44299</v>
      </c>
      <c r="B15" s="61">
        <v>28710</v>
      </c>
      <c r="C15" s="47" t="s">
        <v>86</v>
      </c>
    </row>
    <row r="16" spans="1:3" x14ac:dyDescent="0.25">
      <c r="A16" s="66">
        <v>44299</v>
      </c>
      <c r="B16" s="61">
        <v>45780</v>
      </c>
      <c r="C16" s="47" t="s">
        <v>87</v>
      </c>
    </row>
    <row r="17" spans="1:3" x14ac:dyDescent="0.25">
      <c r="A17" s="66">
        <v>44307</v>
      </c>
      <c r="B17" s="61">
        <v>46320</v>
      </c>
      <c r="C17" s="47" t="s">
        <v>92</v>
      </c>
    </row>
    <row r="18" spans="1:3" x14ac:dyDescent="0.25">
      <c r="A18" s="66">
        <v>44312</v>
      </c>
      <c r="B18" s="61">
        <v>9360</v>
      </c>
      <c r="C18" s="47" t="s">
        <v>93</v>
      </c>
    </row>
    <row r="19" spans="1:3" x14ac:dyDescent="0.25">
      <c r="A19" s="66">
        <v>44312</v>
      </c>
      <c r="B19" s="61">
        <v>12050</v>
      </c>
      <c r="C19" s="47" t="s">
        <v>94</v>
      </c>
    </row>
    <row r="20" spans="1:3" x14ac:dyDescent="0.25">
      <c r="A20" s="67">
        <v>44287</v>
      </c>
      <c r="B20" s="61">
        <f>3570.79+7220</f>
        <v>10790.79</v>
      </c>
      <c r="C20" s="47" t="s">
        <v>102</v>
      </c>
    </row>
    <row r="21" spans="1:3" x14ac:dyDescent="0.25">
      <c r="A21" s="67">
        <v>44287</v>
      </c>
      <c r="B21" s="61">
        <f>46324.15+20880</f>
        <v>67204.149999999994</v>
      </c>
      <c r="C21" s="47" t="s">
        <v>50</v>
      </c>
    </row>
    <row r="22" spans="1:3" x14ac:dyDescent="0.25">
      <c r="A22" s="65">
        <v>44287</v>
      </c>
      <c r="B22" s="61">
        <f>11848.51+17861.1</f>
        <v>29709.61</v>
      </c>
      <c r="C22" s="47" t="s">
        <v>28</v>
      </c>
    </row>
    <row r="23" spans="1:3" x14ac:dyDescent="0.25">
      <c r="A23" s="65">
        <v>44287</v>
      </c>
      <c r="B23" s="61">
        <v>91370</v>
      </c>
      <c r="C23" s="47" t="s">
        <v>53</v>
      </c>
    </row>
    <row r="24" spans="1:3" x14ac:dyDescent="0.25">
      <c r="A24" s="65">
        <v>44287</v>
      </c>
      <c r="B24" s="61">
        <v>2940</v>
      </c>
      <c r="C24" s="47" t="s">
        <v>101</v>
      </c>
    </row>
    <row r="25" spans="1:3" x14ac:dyDescent="0.25">
      <c r="A25" s="67">
        <v>44256</v>
      </c>
      <c r="B25" s="48">
        <f>9200+92+5980</f>
        <v>15272</v>
      </c>
      <c r="C25" s="57" t="s">
        <v>39</v>
      </c>
    </row>
    <row r="26" spans="1:3" x14ac:dyDescent="0.25">
      <c r="A26" s="65">
        <v>44287</v>
      </c>
      <c r="B26" s="61">
        <v>93658.85</v>
      </c>
      <c r="C26" s="47" t="s">
        <v>38</v>
      </c>
    </row>
    <row r="27" spans="1:3" x14ac:dyDescent="0.25">
      <c r="A27" s="67">
        <v>44287</v>
      </c>
      <c r="B27" s="48">
        <f>13996+21746.28</f>
        <v>35742.28</v>
      </c>
      <c r="C27" s="57" t="s">
        <v>39</v>
      </c>
    </row>
    <row r="28" spans="1:3" s="39" customFormat="1" ht="30" customHeight="1" x14ac:dyDescent="0.25">
      <c r="A28" s="93" t="s">
        <v>16</v>
      </c>
      <c r="B28" s="94"/>
      <c r="C28" s="29">
        <f>SUM(B29:B38)</f>
        <v>766015.39</v>
      </c>
    </row>
    <row r="29" spans="1:3" s="39" customFormat="1" x14ac:dyDescent="0.25">
      <c r="A29" s="68">
        <v>44291</v>
      </c>
      <c r="B29" s="76">
        <f>10600+7950</f>
        <v>18550</v>
      </c>
      <c r="C29" s="58" t="s">
        <v>70</v>
      </c>
    </row>
    <row r="30" spans="1:3" s="39" customFormat="1" x14ac:dyDescent="0.25">
      <c r="A30" s="68">
        <v>44298</v>
      </c>
      <c r="B30" s="76">
        <v>2439</v>
      </c>
      <c r="C30" s="77" t="s">
        <v>73</v>
      </c>
    </row>
    <row r="31" spans="1:3" s="39" customFormat="1" x14ac:dyDescent="0.25">
      <c r="A31" s="68">
        <v>44299</v>
      </c>
      <c r="B31" s="76">
        <v>6950</v>
      </c>
      <c r="C31" s="77" t="s">
        <v>81</v>
      </c>
    </row>
    <row r="32" spans="1:3" s="39" customFormat="1" x14ac:dyDescent="0.25">
      <c r="A32" s="68">
        <v>44307</v>
      </c>
      <c r="B32" s="76">
        <v>3500</v>
      </c>
      <c r="C32" s="77" t="s">
        <v>100</v>
      </c>
    </row>
    <row r="33" spans="1:3" s="39" customFormat="1" x14ac:dyDescent="0.25">
      <c r="A33" s="68">
        <v>44313</v>
      </c>
      <c r="B33" s="76">
        <v>17000</v>
      </c>
      <c r="C33" s="77" t="s">
        <v>95</v>
      </c>
    </row>
    <row r="34" spans="1:3" s="39" customFormat="1" x14ac:dyDescent="0.25">
      <c r="A34" s="68">
        <v>44314</v>
      </c>
      <c r="B34" s="76">
        <v>16300</v>
      </c>
      <c r="C34" s="77" t="s">
        <v>97</v>
      </c>
    </row>
    <row r="35" spans="1:3" s="39" customFormat="1" x14ac:dyDescent="0.25">
      <c r="A35" s="69">
        <v>44287</v>
      </c>
      <c r="B35" s="76">
        <v>4703.45</v>
      </c>
      <c r="C35" s="77" t="s">
        <v>104</v>
      </c>
    </row>
    <row r="36" spans="1:3" s="39" customFormat="1" x14ac:dyDescent="0.25">
      <c r="A36" s="69">
        <v>44256</v>
      </c>
      <c r="B36" s="51">
        <f>60932.38+609.33+30344</f>
        <v>91885.709999999992</v>
      </c>
      <c r="C36" s="57" t="s">
        <v>39</v>
      </c>
    </row>
    <row r="37" spans="1:3" s="39" customFormat="1" x14ac:dyDescent="0.25">
      <c r="A37" s="69">
        <v>44287</v>
      </c>
      <c r="B37" s="52">
        <f>434264.65+4092.55</f>
        <v>438357.2</v>
      </c>
      <c r="C37" s="49" t="s">
        <v>38</v>
      </c>
    </row>
    <row r="38" spans="1:3" s="39" customFormat="1" x14ac:dyDescent="0.25">
      <c r="A38" s="69">
        <v>44287</v>
      </c>
      <c r="B38" s="51">
        <f>64889+612+100829.03</f>
        <v>166330.03</v>
      </c>
      <c r="C38" s="57" t="s">
        <v>39</v>
      </c>
    </row>
    <row r="39" spans="1:3" ht="30" customHeight="1" x14ac:dyDescent="0.25">
      <c r="A39" s="93" t="s">
        <v>14</v>
      </c>
      <c r="B39" s="94"/>
      <c r="C39" s="29">
        <f>SUM(B40:B55)</f>
        <v>2266757.8200000003</v>
      </c>
    </row>
    <row r="40" spans="1:3" x14ac:dyDescent="0.25">
      <c r="A40" s="70">
        <v>44291</v>
      </c>
      <c r="B40" s="56">
        <v>20000</v>
      </c>
      <c r="C40" s="63" t="s">
        <v>71</v>
      </c>
    </row>
    <row r="41" spans="1:3" ht="15" customHeight="1" x14ac:dyDescent="0.25">
      <c r="A41" s="71">
        <v>44298</v>
      </c>
      <c r="B41" s="51">
        <f>9993.84+10955.95+5250</f>
        <v>26199.79</v>
      </c>
      <c r="C41" s="46" t="s">
        <v>79</v>
      </c>
    </row>
    <row r="42" spans="1:3" ht="15" customHeight="1" x14ac:dyDescent="0.25">
      <c r="A42" s="71">
        <v>44299</v>
      </c>
      <c r="B42" s="51">
        <v>15000</v>
      </c>
      <c r="C42" s="46" t="s">
        <v>84</v>
      </c>
    </row>
    <row r="43" spans="1:3" x14ac:dyDescent="0.25">
      <c r="A43" s="70">
        <v>44299</v>
      </c>
      <c r="B43" s="56">
        <v>92070</v>
      </c>
      <c r="C43" s="50" t="s">
        <v>88</v>
      </c>
    </row>
    <row r="44" spans="1:3" x14ac:dyDescent="0.25">
      <c r="A44" s="70">
        <v>44302</v>
      </c>
      <c r="B44" s="56">
        <v>31500</v>
      </c>
      <c r="C44" s="63" t="s">
        <v>56</v>
      </c>
    </row>
    <row r="45" spans="1:3" x14ac:dyDescent="0.25">
      <c r="A45" s="70">
        <v>44302</v>
      </c>
      <c r="B45" s="56">
        <v>250000</v>
      </c>
      <c r="C45" s="63" t="s">
        <v>90</v>
      </c>
    </row>
    <row r="46" spans="1:3" x14ac:dyDescent="0.25">
      <c r="A46" s="70">
        <v>44302</v>
      </c>
      <c r="B46" s="56">
        <v>2045.2</v>
      </c>
      <c r="C46" s="63" t="s">
        <v>98</v>
      </c>
    </row>
    <row r="47" spans="1:3" x14ac:dyDescent="0.25">
      <c r="A47" s="70">
        <v>44306</v>
      </c>
      <c r="B47" s="56">
        <v>90618.75</v>
      </c>
      <c r="C47" s="63" t="s">
        <v>91</v>
      </c>
    </row>
    <row r="48" spans="1:3" x14ac:dyDescent="0.25">
      <c r="A48" s="70">
        <v>44313</v>
      </c>
      <c r="B48" s="56">
        <v>22500</v>
      </c>
      <c r="C48" s="63" t="s">
        <v>76</v>
      </c>
    </row>
    <row r="49" spans="1:3" x14ac:dyDescent="0.25">
      <c r="A49" s="70">
        <v>44314</v>
      </c>
      <c r="B49" s="56">
        <v>2000</v>
      </c>
      <c r="C49" s="63" t="s">
        <v>61</v>
      </c>
    </row>
    <row r="50" spans="1:3" ht="15" customHeight="1" x14ac:dyDescent="0.25">
      <c r="A50" s="72">
        <v>44287</v>
      </c>
      <c r="B50" s="51">
        <f>62667.07+30517.5</f>
        <v>93184.57</v>
      </c>
      <c r="C50" s="46" t="s">
        <v>50</v>
      </c>
    </row>
    <row r="51" spans="1:3" x14ac:dyDescent="0.25">
      <c r="A51" s="67">
        <v>44287</v>
      </c>
      <c r="B51" s="53">
        <v>33328</v>
      </c>
      <c r="C51" s="50" t="s">
        <v>78</v>
      </c>
    </row>
    <row r="52" spans="1:3" x14ac:dyDescent="0.25">
      <c r="A52" s="67">
        <v>44287</v>
      </c>
      <c r="B52" s="53">
        <v>90000</v>
      </c>
      <c r="C52" s="50" t="s">
        <v>36</v>
      </c>
    </row>
    <row r="53" spans="1:3" x14ac:dyDescent="0.25">
      <c r="A53" s="67">
        <v>44256</v>
      </c>
      <c r="B53" s="52">
        <f>176710+42000+2187.1+142164</f>
        <v>363061.1</v>
      </c>
      <c r="C53" s="49" t="s">
        <v>39</v>
      </c>
    </row>
    <row r="54" spans="1:3" x14ac:dyDescent="0.25">
      <c r="A54" s="67">
        <v>44287</v>
      </c>
      <c r="B54" s="52">
        <v>821686.89</v>
      </c>
      <c r="C54" s="49" t="s">
        <v>38</v>
      </c>
    </row>
    <row r="55" spans="1:3" x14ac:dyDescent="0.25">
      <c r="A55" s="67">
        <v>44287</v>
      </c>
      <c r="B55" s="52">
        <f>122781+190782.52</f>
        <v>313563.52000000002</v>
      </c>
      <c r="C55" s="49" t="s">
        <v>39</v>
      </c>
    </row>
    <row r="56" spans="1:3" s="40" customFormat="1" ht="15" customHeight="1" x14ac:dyDescent="0.25">
      <c r="A56" s="89" t="s">
        <v>13</v>
      </c>
      <c r="B56" s="90"/>
      <c r="C56" s="37">
        <f>SUM(B57:B60)</f>
        <v>130050</v>
      </c>
    </row>
    <row r="57" spans="1:3" ht="15" customHeight="1" x14ac:dyDescent="0.25">
      <c r="A57" s="70">
        <v>44288</v>
      </c>
      <c r="B57" s="52">
        <v>1560</v>
      </c>
      <c r="C57" s="49" t="s">
        <v>69</v>
      </c>
    </row>
    <row r="58" spans="1:3" ht="15" customHeight="1" x14ac:dyDescent="0.25">
      <c r="A58" s="67">
        <v>44256</v>
      </c>
      <c r="B58" s="52">
        <f>14950+149.5+9718</f>
        <v>24817.5</v>
      </c>
      <c r="C58" s="49" t="s">
        <v>39</v>
      </c>
    </row>
    <row r="59" spans="1:3" ht="15" customHeight="1" x14ac:dyDescent="0.25">
      <c r="A59" s="67">
        <v>44287</v>
      </c>
      <c r="B59" s="52">
        <v>75038</v>
      </c>
      <c r="C59" s="49" t="s">
        <v>38</v>
      </c>
    </row>
    <row r="60" spans="1:3" ht="15" customHeight="1" x14ac:dyDescent="0.25">
      <c r="A60" s="67">
        <v>44287</v>
      </c>
      <c r="B60" s="52">
        <f>11212+17422.5</f>
        <v>28634.5</v>
      </c>
      <c r="C60" s="49" t="s">
        <v>39</v>
      </c>
    </row>
    <row r="61" spans="1:3" x14ac:dyDescent="0.25">
      <c r="A61" s="89" t="s">
        <v>8</v>
      </c>
      <c r="B61" s="90"/>
      <c r="C61" s="55">
        <f>SUM(B62:B73)</f>
        <v>809006.21</v>
      </c>
    </row>
    <row r="62" spans="1:3" x14ac:dyDescent="0.25">
      <c r="A62" s="70">
        <v>44288</v>
      </c>
      <c r="B62" s="56">
        <f>27930.99+4118.44+3040.01+1029.42</f>
        <v>36118.86</v>
      </c>
      <c r="C62" s="63" t="s">
        <v>45</v>
      </c>
    </row>
    <row r="63" spans="1:3" ht="15" customHeight="1" x14ac:dyDescent="0.25">
      <c r="A63" s="71">
        <v>44291</v>
      </c>
      <c r="B63" s="51">
        <v>500</v>
      </c>
      <c r="C63" s="46" t="s">
        <v>99</v>
      </c>
    </row>
    <row r="64" spans="1:3" ht="15" customHeight="1" x14ac:dyDescent="0.25">
      <c r="A64" s="71">
        <v>44295</v>
      </c>
      <c r="B64" s="51">
        <v>1086</v>
      </c>
      <c r="C64" s="46" t="s">
        <v>46</v>
      </c>
    </row>
    <row r="65" spans="1:3" ht="15" customHeight="1" x14ac:dyDescent="0.25">
      <c r="A65" s="71">
        <v>44298</v>
      </c>
      <c r="B65" s="51">
        <v>50000</v>
      </c>
      <c r="C65" s="46" t="s">
        <v>80</v>
      </c>
    </row>
    <row r="66" spans="1:3" x14ac:dyDescent="0.25">
      <c r="A66" s="70">
        <v>44300</v>
      </c>
      <c r="B66" s="56">
        <v>24440</v>
      </c>
      <c r="C66" s="63" t="s">
        <v>89</v>
      </c>
    </row>
    <row r="67" spans="1:3" ht="15" customHeight="1" x14ac:dyDescent="0.25">
      <c r="A67" s="71">
        <v>44309</v>
      </c>
      <c r="B67" s="51">
        <v>2000</v>
      </c>
      <c r="C67" s="46" t="s">
        <v>103</v>
      </c>
    </row>
    <row r="68" spans="1:3" x14ac:dyDescent="0.25">
      <c r="A68" s="70">
        <v>44316</v>
      </c>
      <c r="B68" s="56">
        <v>2120</v>
      </c>
      <c r="C68" s="63" t="s">
        <v>54</v>
      </c>
    </row>
    <row r="69" spans="1:3" ht="15" customHeight="1" x14ac:dyDescent="0.25">
      <c r="A69" s="72">
        <v>44287</v>
      </c>
      <c r="B69" s="51">
        <f>1350+3000+750</f>
        <v>5100</v>
      </c>
      <c r="C69" s="46" t="s">
        <v>51</v>
      </c>
    </row>
    <row r="70" spans="1:3" ht="15" customHeight="1" x14ac:dyDescent="0.25">
      <c r="A70" s="72">
        <v>44287</v>
      </c>
      <c r="B70" s="48">
        <f>8+1200+10173.68</f>
        <v>11381.68</v>
      </c>
      <c r="C70" s="32" t="s">
        <v>19</v>
      </c>
    </row>
    <row r="71" spans="1:3" ht="15" customHeight="1" x14ac:dyDescent="0.25">
      <c r="A71" s="72">
        <v>44256</v>
      </c>
      <c r="B71" s="48">
        <f>69388.83+693.89+40977</f>
        <v>111059.72</v>
      </c>
      <c r="C71" s="57" t="s">
        <v>39</v>
      </c>
    </row>
    <row r="72" spans="1:3" ht="15" customHeight="1" x14ac:dyDescent="0.25">
      <c r="A72" s="72">
        <v>44287</v>
      </c>
      <c r="B72" s="52">
        <v>409090.26</v>
      </c>
      <c r="C72" s="49" t="s">
        <v>38</v>
      </c>
    </row>
    <row r="73" spans="1:3" ht="15" customHeight="1" x14ac:dyDescent="0.25">
      <c r="A73" s="72">
        <v>44287</v>
      </c>
      <c r="B73" s="48">
        <f>61126+94983.69</f>
        <v>156109.69</v>
      </c>
      <c r="C73" s="57" t="s">
        <v>39</v>
      </c>
    </row>
    <row r="74" spans="1:3" x14ac:dyDescent="0.25">
      <c r="A74" s="8"/>
      <c r="B74" s="26"/>
    </row>
    <row r="75" spans="1:3" x14ac:dyDescent="0.25">
      <c r="A75" s="8"/>
      <c r="B75" s="26"/>
    </row>
    <row r="76" spans="1:3" x14ac:dyDescent="0.25">
      <c r="A76" s="8"/>
      <c r="B76" s="26"/>
    </row>
    <row r="77" spans="1:3" x14ac:dyDescent="0.25">
      <c r="A77" s="8"/>
      <c r="B77" s="26"/>
    </row>
    <row r="78" spans="1:3" x14ac:dyDescent="0.25">
      <c r="A78" s="8"/>
      <c r="B78" s="26"/>
    </row>
    <row r="79" spans="1:3" x14ac:dyDescent="0.25">
      <c r="A79" s="8"/>
      <c r="B79" s="26"/>
    </row>
    <row r="80" spans="1:3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  <row r="86" spans="1:2" x14ac:dyDescent="0.25">
      <c r="A86" s="8"/>
      <c r="B86" s="26"/>
    </row>
    <row r="87" spans="1:2" x14ac:dyDescent="0.25">
      <c r="A87" s="8"/>
      <c r="B87" s="26"/>
    </row>
    <row r="88" spans="1:2" x14ac:dyDescent="0.25">
      <c r="A88" s="8"/>
      <c r="B88" s="26"/>
    </row>
    <row r="89" spans="1:2" x14ac:dyDescent="0.25">
      <c r="A89" s="8"/>
      <c r="B89" s="26"/>
    </row>
    <row r="90" spans="1:2" x14ac:dyDescent="0.25">
      <c r="A90" s="8"/>
      <c r="B90" s="26"/>
    </row>
    <row r="91" spans="1:2" x14ac:dyDescent="0.25">
      <c r="A91" s="8"/>
      <c r="B91" s="26"/>
    </row>
    <row r="92" spans="1:2" x14ac:dyDescent="0.25">
      <c r="A92" s="8"/>
      <c r="B92" s="26"/>
    </row>
    <row r="93" spans="1:2" x14ac:dyDescent="0.25">
      <c r="A93" s="8"/>
      <c r="B93" s="26"/>
    </row>
    <row r="94" spans="1:2" x14ac:dyDescent="0.25">
      <c r="A94" s="8"/>
      <c r="B94" s="26"/>
    </row>
    <row r="95" spans="1:2" x14ac:dyDescent="0.25">
      <c r="A95" s="8"/>
      <c r="B95" s="26"/>
    </row>
    <row r="96" spans="1:2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</sheetData>
  <mergeCells count="7">
    <mergeCell ref="A61:B61"/>
    <mergeCell ref="A1:B1"/>
    <mergeCell ref="A39:B39"/>
    <mergeCell ref="A56:B56"/>
    <mergeCell ref="A11:B11"/>
    <mergeCell ref="A3:B3"/>
    <mergeCell ref="A28:B28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2"/>
  <sheetViews>
    <sheetView tabSelected="1" topLeftCell="A19" workbookViewId="0">
      <selection activeCell="C25" sqref="C25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6" t="s">
        <v>0</v>
      </c>
      <c r="B1" s="92"/>
      <c r="C1" s="92"/>
      <c r="D1" s="38">
        <f>D3+D12+D20</f>
        <v>6048673.9100000001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7" t="s">
        <v>17</v>
      </c>
      <c r="B3" s="98"/>
      <c r="C3" s="98"/>
      <c r="D3" s="28">
        <f>SUM(B4:B11)</f>
        <v>1667908.5299999998</v>
      </c>
      <c r="E3" s="41"/>
    </row>
    <row r="4" spans="1:256" s="43" customFormat="1" ht="13.5" customHeight="1" x14ac:dyDescent="0.25">
      <c r="A4" s="73">
        <v>44287</v>
      </c>
      <c r="B4" s="54">
        <v>1156451.08</v>
      </c>
      <c r="C4" s="31" t="s">
        <v>15</v>
      </c>
      <c r="D4" s="33" t="s">
        <v>22</v>
      </c>
      <c r="E4" s="42"/>
    </row>
    <row r="5" spans="1:256" s="40" customFormat="1" x14ac:dyDescent="0.25">
      <c r="A5" s="73">
        <v>44288</v>
      </c>
      <c r="B5" s="75">
        <v>56325.46</v>
      </c>
      <c r="C5" s="31" t="s">
        <v>15</v>
      </c>
      <c r="D5" s="31" t="s">
        <v>44</v>
      </c>
      <c r="E5" s="41"/>
    </row>
    <row r="6" spans="1:256" s="43" customFormat="1" ht="15" customHeight="1" x14ac:dyDescent="0.25">
      <c r="A6" s="73">
        <v>44287</v>
      </c>
      <c r="B6" s="54">
        <v>2600</v>
      </c>
      <c r="C6" s="31" t="s">
        <v>15</v>
      </c>
      <c r="D6" s="33" t="s">
        <v>20</v>
      </c>
      <c r="E6" s="42"/>
    </row>
    <row r="7" spans="1:256" s="43" customFormat="1" ht="15" customHeight="1" x14ac:dyDescent="0.25">
      <c r="A7" s="73">
        <v>44287</v>
      </c>
      <c r="B7" s="54">
        <v>169358.38</v>
      </c>
      <c r="C7" s="31" t="s">
        <v>15</v>
      </c>
      <c r="D7" s="33" t="s">
        <v>21</v>
      </c>
      <c r="E7" s="42"/>
    </row>
    <row r="8" spans="1:256" s="40" customFormat="1" x14ac:dyDescent="0.25">
      <c r="A8" s="73">
        <v>44287</v>
      </c>
      <c r="B8" s="75">
        <v>42953.22</v>
      </c>
      <c r="C8" s="31" t="s">
        <v>15</v>
      </c>
      <c r="D8" s="31" t="s">
        <v>52</v>
      </c>
      <c r="E8" s="41"/>
    </row>
    <row r="9" spans="1:256" s="44" customFormat="1" ht="14.25" customHeight="1" x14ac:dyDescent="0.25">
      <c r="A9" s="73">
        <v>44287</v>
      </c>
      <c r="B9" s="30">
        <v>139000</v>
      </c>
      <c r="C9" s="31" t="s">
        <v>15</v>
      </c>
      <c r="D9" s="31" t="s">
        <v>35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s="44" customFormat="1" ht="14.25" customHeight="1" x14ac:dyDescent="0.25">
      <c r="A10" s="73">
        <v>44288</v>
      </c>
      <c r="B10" s="30">
        <v>35837.980000000003</v>
      </c>
      <c r="C10" s="31" t="s">
        <v>15</v>
      </c>
      <c r="D10" s="31" t="s">
        <v>37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s="43" customFormat="1" ht="15" customHeight="1" x14ac:dyDescent="0.25">
      <c r="A11" s="73">
        <v>44289</v>
      </c>
      <c r="B11" s="54">
        <v>65382.41</v>
      </c>
      <c r="C11" s="31" t="s">
        <v>15</v>
      </c>
      <c r="D11" s="33" t="s">
        <v>25</v>
      </c>
      <c r="E11" s="42"/>
    </row>
    <row r="12" spans="1:256" s="40" customFormat="1" x14ac:dyDescent="0.25">
      <c r="A12" s="99" t="s">
        <v>12</v>
      </c>
      <c r="B12" s="100"/>
      <c r="C12" s="100"/>
      <c r="D12" s="34">
        <f>SUM(B13:B19)</f>
        <v>558469</v>
      </c>
      <c r="E12" s="41"/>
    </row>
    <row r="13" spans="1:256" s="40" customFormat="1" x14ac:dyDescent="0.25">
      <c r="A13" s="74">
        <v>44292</v>
      </c>
      <c r="B13" s="75">
        <v>102720</v>
      </c>
      <c r="C13" s="31" t="s">
        <v>15</v>
      </c>
      <c r="D13" s="60" t="s">
        <v>58</v>
      </c>
      <c r="E13" s="41"/>
    </row>
    <row r="14" spans="1:256" s="40" customFormat="1" x14ac:dyDescent="0.25">
      <c r="A14" s="74">
        <v>44298</v>
      </c>
      <c r="B14" s="75">
        <v>100000</v>
      </c>
      <c r="C14" s="31" t="s">
        <v>15</v>
      </c>
      <c r="D14" s="60" t="s">
        <v>63</v>
      </c>
      <c r="E14" s="41"/>
    </row>
    <row r="15" spans="1:256" s="40" customFormat="1" x14ac:dyDescent="0.25">
      <c r="A15" s="74">
        <v>44301</v>
      </c>
      <c r="B15" s="75">
        <v>20000</v>
      </c>
      <c r="C15" s="31" t="s">
        <v>15</v>
      </c>
      <c r="D15" s="60" t="s">
        <v>64</v>
      </c>
      <c r="E15" s="41"/>
    </row>
    <row r="16" spans="1:256" s="40" customFormat="1" x14ac:dyDescent="0.25">
      <c r="A16" s="74">
        <v>44302</v>
      </c>
      <c r="B16" s="75">
        <v>14000</v>
      </c>
      <c r="C16" s="31" t="s">
        <v>15</v>
      </c>
      <c r="D16" s="60" t="s">
        <v>65</v>
      </c>
      <c r="E16" s="41"/>
    </row>
    <row r="17" spans="1:256" s="40" customFormat="1" x14ac:dyDescent="0.25">
      <c r="A17" s="74">
        <v>44302</v>
      </c>
      <c r="B17" s="75">
        <v>300749</v>
      </c>
      <c r="C17" s="31" t="s">
        <v>15</v>
      </c>
      <c r="D17" s="31" t="s">
        <v>31</v>
      </c>
      <c r="E17" s="41"/>
    </row>
    <row r="18" spans="1:256" s="40" customFormat="1" x14ac:dyDescent="0.25">
      <c r="A18" s="74">
        <v>44308</v>
      </c>
      <c r="B18" s="75">
        <v>10000</v>
      </c>
      <c r="C18" s="31" t="s">
        <v>15</v>
      </c>
      <c r="D18" s="60" t="s">
        <v>66</v>
      </c>
      <c r="E18" s="41"/>
    </row>
    <row r="19" spans="1:256" s="44" customFormat="1" x14ac:dyDescent="0.25">
      <c r="A19" s="74">
        <v>44313</v>
      </c>
      <c r="B19" s="30">
        <v>11000</v>
      </c>
      <c r="C19" s="31" t="s">
        <v>15</v>
      </c>
      <c r="D19" s="31" t="s">
        <v>34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s="40" customFormat="1" x14ac:dyDescent="0.25">
      <c r="A20" s="101" t="s">
        <v>18</v>
      </c>
      <c r="B20" s="102"/>
      <c r="C20" s="102"/>
      <c r="D20" s="35">
        <f>SUM(B21:B32)</f>
        <v>3822296.3800000004</v>
      </c>
      <c r="E20" s="41"/>
    </row>
    <row r="21" spans="1:256" ht="15" customHeight="1" x14ac:dyDescent="0.25">
      <c r="A21" s="73">
        <v>44287</v>
      </c>
      <c r="B21" s="54">
        <f>9485.4+0.23</f>
        <v>9485.6299999999992</v>
      </c>
      <c r="C21" s="45" t="s">
        <v>29</v>
      </c>
      <c r="D21" s="45" t="s">
        <v>30</v>
      </c>
    </row>
    <row r="22" spans="1:256" ht="15" customHeight="1" x14ac:dyDescent="0.25">
      <c r="A22" s="59">
        <v>44299</v>
      </c>
      <c r="B22" s="62">
        <v>30000</v>
      </c>
      <c r="C22" s="45" t="s">
        <v>105</v>
      </c>
      <c r="D22" s="45" t="s">
        <v>59</v>
      </c>
    </row>
    <row r="23" spans="1:256" ht="15" customHeight="1" x14ac:dyDescent="0.25">
      <c r="A23" s="59">
        <v>44294</v>
      </c>
      <c r="B23" s="62">
        <v>156562.34</v>
      </c>
      <c r="C23" s="45" t="s">
        <v>32</v>
      </c>
      <c r="D23" s="45" t="s">
        <v>48</v>
      </c>
    </row>
    <row r="24" spans="1:256" ht="15" customHeight="1" x14ac:dyDescent="0.25">
      <c r="A24" s="59">
        <v>44295</v>
      </c>
      <c r="B24" s="62">
        <v>8688.91</v>
      </c>
      <c r="C24" s="45" t="s">
        <v>32</v>
      </c>
      <c r="D24" s="45" t="s">
        <v>49</v>
      </c>
    </row>
    <row r="25" spans="1:256" ht="15" customHeight="1" x14ac:dyDescent="0.25">
      <c r="A25" s="59">
        <v>44295</v>
      </c>
      <c r="B25" s="62">
        <v>80341.45</v>
      </c>
      <c r="C25" s="45" t="s">
        <v>32</v>
      </c>
      <c r="D25" s="45" t="s">
        <v>42</v>
      </c>
    </row>
    <row r="26" spans="1:256" ht="15" customHeight="1" x14ac:dyDescent="0.25">
      <c r="A26" s="59">
        <v>44295</v>
      </c>
      <c r="B26" s="62">
        <v>419050.79</v>
      </c>
      <c r="C26" s="45" t="s">
        <v>32</v>
      </c>
      <c r="D26" s="57" t="s">
        <v>43</v>
      </c>
    </row>
    <row r="27" spans="1:256" ht="15" customHeight="1" x14ac:dyDescent="0.25">
      <c r="A27" s="59">
        <v>44298</v>
      </c>
      <c r="B27" s="62">
        <v>556672.9</v>
      </c>
      <c r="C27" s="45" t="s">
        <v>32</v>
      </c>
      <c r="D27" s="45" t="s">
        <v>41</v>
      </c>
    </row>
    <row r="28" spans="1:256" ht="15" customHeight="1" x14ac:dyDescent="0.25">
      <c r="A28" s="59">
        <v>44302</v>
      </c>
      <c r="B28" s="62">
        <v>330361.15999999997</v>
      </c>
      <c r="C28" s="45" t="s">
        <v>32</v>
      </c>
      <c r="D28" s="45" t="s">
        <v>33</v>
      </c>
    </row>
    <row r="29" spans="1:256" ht="15" customHeight="1" x14ac:dyDescent="0.25">
      <c r="A29" s="59">
        <v>44305</v>
      </c>
      <c r="B29" s="62">
        <v>89260.56</v>
      </c>
      <c r="C29" s="45" t="s">
        <v>32</v>
      </c>
      <c r="D29" s="45" t="s">
        <v>60</v>
      </c>
    </row>
    <row r="30" spans="1:256" ht="15" customHeight="1" x14ac:dyDescent="0.25">
      <c r="A30" s="59">
        <v>44305</v>
      </c>
      <c r="B30" s="62">
        <v>450809.21</v>
      </c>
      <c r="C30" s="45" t="s">
        <v>32</v>
      </c>
      <c r="D30" s="45" t="s">
        <v>40</v>
      </c>
    </row>
    <row r="31" spans="1:256" ht="15" customHeight="1" x14ac:dyDescent="0.25">
      <c r="A31" s="78">
        <v>44307</v>
      </c>
      <c r="B31" s="79">
        <v>91063.43</v>
      </c>
      <c r="C31" s="80" t="s">
        <v>32</v>
      </c>
      <c r="D31" s="80" t="s">
        <v>47</v>
      </c>
    </row>
    <row r="32" spans="1:256" x14ac:dyDescent="0.25">
      <c r="A32" s="81">
        <v>44315</v>
      </c>
      <c r="B32" s="51">
        <v>1600000</v>
      </c>
      <c r="C32" s="57" t="s">
        <v>67</v>
      </c>
      <c r="D32" s="57" t="s">
        <v>68</v>
      </c>
    </row>
  </sheetData>
  <mergeCells count="4">
    <mergeCell ref="A1:C1"/>
    <mergeCell ref="A3:C3"/>
    <mergeCell ref="A12:C12"/>
    <mergeCell ref="A20:C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2021-09-03T14:21:09Z</dcterms:modified>
</cp:coreProperties>
</file>