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Обмен Ника\Отчеты на сайт, сводные отчеты\2025\06-2025\"/>
    </mc:Choice>
  </mc:AlternateContent>
  <bookViews>
    <workbookView xWindow="0" yWindow="0" windowWidth="23040" windowHeight="10224" tabRatio="781"/>
  </bookViews>
  <sheets>
    <sheet name="Поступления" sheetId="14" r:id="rId1"/>
    <sheet name="Расходы" sheetId="6" r:id="rId2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9" i="6" l="1"/>
  <c r="B67" i="6"/>
  <c r="B115" i="6"/>
  <c r="B88" i="6"/>
  <c r="B87" i="6"/>
  <c r="B77" i="6"/>
  <c r="B68" i="6"/>
  <c r="B101" i="6"/>
  <c r="B112" i="6"/>
  <c r="B94" i="6"/>
  <c r="B108" i="6"/>
  <c r="B96" i="6"/>
  <c r="B93" i="6"/>
  <c r="B83" i="6"/>
  <c r="B81" i="6"/>
  <c r="B6" i="6"/>
  <c r="B46" i="6"/>
  <c r="B26" i="6"/>
  <c r="B15" i="6"/>
  <c r="B3" i="6"/>
  <c r="B78" i="6" l="1"/>
  <c r="A23" i="14" l="1"/>
  <c r="B69" i="6" l="1"/>
  <c r="B89" i="6"/>
  <c r="B122" i="6" l="1"/>
  <c r="B116" i="6"/>
  <c r="B123" i="6" l="1"/>
</calcChain>
</file>

<file path=xl/sharedStrings.xml><?xml version="1.0" encoding="utf-8"?>
<sst xmlns="http://schemas.openxmlformats.org/spreadsheetml/2006/main" count="242" uniqueCount="152">
  <si>
    <t>Сумма</t>
  </si>
  <si>
    <t>Источник / благотворитель</t>
  </si>
  <si>
    <t>Итого</t>
  </si>
  <si>
    <t>Расходы, связанные с обеспечением реализации программ и работы Фонда</t>
  </si>
  <si>
    <t>Итого поступило денежных средств за месяц</t>
  </si>
  <si>
    <t>Итого произведено расходов за месяц</t>
  </si>
  <si>
    <t>Частные пожертвования, расчетный счет Сбербанк</t>
  </si>
  <si>
    <t>Частные пожертвования, расчетный счет Промсвязьбанк</t>
  </si>
  <si>
    <t>Частные пожертвования, СМС на номер 3434</t>
  </si>
  <si>
    <t>Пожертвования от коммерческих организаций</t>
  </si>
  <si>
    <t>Благотворительный сервис Mos.ru</t>
  </si>
  <si>
    <t>Благотворительное мобильное приложение Tooba</t>
  </si>
  <si>
    <t>Частные пожертвования, сайт фонда (CloudPayments)</t>
  </si>
  <si>
    <t>Частные пожертвования, СБП</t>
  </si>
  <si>
    <t>Частные пожертвования, Билайн взносы с баланса</t>
  </si>
  <si>
    <t>Благотворительная платформа Совкомбанка "Про добро"</t>
  </si>
  <si>
    <t>Онлайн-платформа Добро Mail.ru</t>
  </si>
  <si>
    <t>Благотворительные сертификаты на Ozon.ru</t>
  </si>
  <si>
    <t>Выплата процентов банком</t>
  </si>
  <si>
    <t>ПРОГРАММА "ЦЕНТР ЗНАНИЙ"</t>
  </si>
  <si>
    <t>ПРОГРАММА «ПОДДЕРЖКА РЕГИОНОВ»</t>
  </si>
  <si>
    <t>ПРОГРАММА "ПРИЮТЫ"</t>
  </si>
  <si>
    <t>ПРОГРАММА «ПРОСВЕЩЕНИЕ И РАБОТА СО СТОРОННИКАМИ»</t>
  </si>
  <si>
    <t>Содержание животных, находящихся на попечении Фонда, в том числе поступивших по проектам ОСВВ и Котоспас. Строительство, ремонт и содержание приютов Фонда. Оказание ветеринарной помощи животным, находящимся на попечении Фонда, в том числе лечение в сторонних клиниках. Стерилизация животных, находящихся на попечении Фонда, реализация проектов ОСВВ, Котоспас, льготной стерилизации животных от населения</t>
  </si>
  <si>
    <t>Частные пожертвования, ВТБ</t>
  </si>
  <si>
    <t>Оказание материальной помощи благотворительным организациям и волонтерам, на попечении которых находятся бездомные животные. Помощь приютам и благополучателям (волонтерам, хозяевам животных), пострадавшим при чрезвычайных ситуациях.</t>
  </si>
  <si>
    <t>Работа Горячей линии Фонда, привлечение сторонников и общественности к деятельности фонда. Расходы на рекламу и изготовление мерча. Мастер-классы, раздача листовок волонтерами</t>
  </si>
  <si>
    <t>Частные пожертвования, мобильный банк Тинькофф</t>
  </si>
  <si>
    <t>Оплата труда, сотрудники, занятые в реализации иных целевых мероприятий</t>
  </si>
  <si>
    <t>Налоги и взносы с фонда оплаты труда, сотрудники, занятые в реализации иных целевых мероприятий</t>
  </si>
  <si>
    <t>Комиссия банка</t>
  </si>
  <si>
    <t>Административно-управленческие расходы (услуги связи, почта, аренда офиса, канцелярские и хозяйственные товары, товары для офиса, расходы на оплату офисных и бух.программ, услуги hh.ru. )</t>
  </si>
  <si>
    <t xml:space="preserve">Включает в себя затраты на расходы формирования базы знаний, затраты на обучение наших сотрудников (форум, лекции, участие в конференциях) </t>
  </si>
  <si>
    <t>Пожертвования БФ "Я в помощь"</t>
  </si>
  <si>
    <t>Благотворительный аукцион Meet For Charity</t>
  </si>
  <si>
    <t xml:space="preserve">Пожертвования БФ "Благотворительное пожертвование"
</t>
  </si>
  <si>
    <t>Пожертвования БФ "Помощь рядом"</t>
  </si>
  <si>
    <t>Договоры, муниципальные контракты на оказание услуг</t>
  </si>
  <si>
    <t>02.06.2025</t>
  </si>
  <si>
    <t>04.06.2025</t>
  </si>
  <si>
    <t>06.06.2025</t>
  </si>
  <si>
    <t>09.06.2025</t>
  </si>
  <si>
    <t>10.06.2025</t>
  </si>
  <si>
    <t>11.06.2025</t>
  </si>
  <si>
    <t>16.06.2025</t>
  </si>
  <si>
    <t>17.06.2025</t>
  </si>
  <si>
    <t>18.06.2025</t>
  </si>
  <si>
    <t>19.06.2025</t>
  </si>
  <si>
    <t>20.06.2025</t>
  </si>
  <si>
    <t>24.06.2025</t>
  </si>
  <si>
    <t>25.06.2025</t>
  </si>
  <si>
    <t>26.06.2025</t>
  </si>
  <si>
    <t>27.06.2025</t>
  </si>
  <si>
    <t>30.06.2025</t>
  </si>
  <si>
    <t>Строительные материалы в центр "Мокрый нос"</t>
  </si>
  <si>
    <t>Услуги по медицинскому осмотру водителей за период  01.06.2025-30.06.2025</t>
  </si>
  <si>
    <t>Ветеринарные услуги, СББЖ</t>
  </si>
  <si>
    <t>Вода питьевая, центр "Мокрый нос"</t>
  </si>
  <si>
    <t>Вывоз ТКО за период 01.05.2025-31.05.2025, приют "НИКА"</t>
  </si>
  <si>
    <t>Строительные материалы (щебень гравийный, песок), центр "Мокрый нос"</t>
  </si>
  <si>
    <t>Медицинское оборудование для выездных стерилизаций</t>
  </si>
  <si>
    <t>Бензин, дизель для заправки автомобилей</t>
  </si>
  <si>
    <t>Строительные материалы (доска обрезная, цемент), центр "Мокрый нос"</t>
  </si>
  <si>
    <t>Утилизация биологических отходов и отходов класса "Б"</t>
  </si>
  <si>
    <t>Прием онколога, анализы, собака Атос, клиника Белый клык</t>
  </si>
  <si>
    <t>Ветеринарные услуги, кошка Юнона, клиника Сколково Вет</t>
  </si>
  <si>
    <t>Медицинские манипуляции, кот Моцарт, клиника Оригами</t>
  </si>
  <si>
    <t>Первичный прием терапевта, собака Чак, клиника Оригами</t>
  </si>
  <si>
    <t>УЗИ ЖКТ, собака Жорик, клиника Оригами</t>
  </si>
  <si>
    <t>УЗИ брюшной полости, собака Гектор, клиника Оригами</t>
  </si>
  <si>
    <t>УЗИ брюшной полости, собака Бруно, клиника Оригами</t>
  </si>
  <si>
    <t>УЗИ брюшной полости, собака Маруся, клиника Оригами</t>
  </si>
  <si>
    <t>Прием дерматолога, анализы, собака Тема, клиника Оригами</t>
  </si>
  <si>
    <t>Полное кардиообследование, собака Маруся, клиника Оригами</t>
  </si>
  <si>
    <t>Оборудование для выездных стерилизаций</t>
  </si>
  <si>
    <t>Соль таблетированная для водоснабжения, центр "Мокрый нос"</t>
  </si>
  <si>
    <t>Электроэнергия за период 01.06.2025-30.06.2025</t>
  </si>
  <si>
    <t>Организация вывоза упаковки (паучей) из приютов</t>
  </si>
  <si>
    <t>Прием нефролога, кот Лемур клиника 101 Далматинец Сходня</t>
  </si>
  <si>
    <t>Прием стоматолога, собака Варя, клиника 101 Далматинец Сходня</t>
  </si>
  <si>
    <t>Исследования, кот Кентукки, клиника 101 Далматинец Сходня</t>
  </si>
  <si>
    <t>Исследования, кот Аляска, клиника 101 Далматинец Сходня</t>
  </si>
  <si>
    <t>Исследования, кошка Фурия, клиника 101 Далматинец Сходня</t>
  </si>
  <si>
    <t>Исследования, рентген, кошка Сиси, клиника 101 Далматинец Сходня</t>
  </si>
  <si>
    <t>Прием терапевта, анализы, кот Лемур клиника 101 Далматинец Сходня</t>
  </si>
  <si>
    <t>Прием невролога, УЗИ, рентген, собака Вульфи, клиника 101 Далматинец Сходня</t>
  </si>
  <si>
    <t>Прием терапевта, рентген, УЗИ, собака Сириус, клиника Оригами</t>
  </si>
  <si>
    <t>Госпитализация, реанимация, собака Белка, клиника Оригами</t>
  </si>
  <si>
    <t>Прием гастроэнтеролога, анализы, УЗИ, собака Шая, клиника Оригами</t>
  </si>
  <si>
    <t>Хозяйственный инвентарь, центр "Мокрый нос"</t>
  </si>
  <si>
    <t>Расходные медицинские материалы (игла хирургическая)</t>
  </si>
  <si>
    <t>Медицинские препараты и расходные медицинские материалы</t>
  </si>
  <si>
    <t>Услуги видеонаблюдения, предоставляемых сервисом ipeye.ru (просмотр, запись, трансляция)</t>
  </si>
  <si>
    <t>Услуги грумера за период 01.05.2025-31.05.2025</t>
  </si>
  <si>
    <t>Лабораторные исследования (анализы) за период 01.05.2025-31.05.2025, лаборатория Vet Union</t>
  </si>
  <si>
    <t>Ремонт автомобиля ЛАДА ЛАРГУС, г/н  Т 692 ТС 799</t>
  </si>
  <si>
    <t>Хозяйственные товары, центр "Мокрый нос"</t>
  </si>
  <si>
    <t>Канцелярские и хозяйственные товары, центр "Мокрый нос"</t>
  </si>
  <si>
    <t>Дезинфекция, дезинсекция и дератизация за период 01.06.2025-30.06.2025, приют "НИКА"</t>
  </si>
  <si>
    <t>Дезинфекция, дезинсекция и дератизация за период 01.06.2025-30.06.2025, Центр "Мокрый нос"</t>
  </si>
  <si>
    <t>Прием терапевта, медицинские манипуляции, собака Сан Саныч, клиника Белый клык</t>
  </si>
  <si>
    <t>Прием стоматолога, кот Барсюша, клиника Оригами</t>
  </si>
  <si>
    <t>Прием стоматолога, кошка Моня, клиника Оригами</t>
  </si>
  <si>
    <t>Прием стоматолога, кот Степа, клиника Оригами</t>
  </si>
  <si>
    <t>УЗИ брюшной полости, анализы, кот Добрыня, клиника Оригами</t>
  </si>
  <si>
    <t>Стационар, интенсивная терапия, кошка Валентина, клиника Оригами</t>
  </si>
  <si>
    <t>Ветеринарные препараты (вакцины) и медицинские расходники</t>
  </si>
  <si>
    <t>Фасадные работы по подготовке внешних стен и нанесению декоративной штукатурки на здание, центр "Мокрый нос"</t>
  </si>
  <si>
    <t>Прием терапевта, реанимация, кот Бонифаций, клиника CatLazaret</t>
  </si>
  <si>
    <t>Услуги сервиса Avito (пристройство животных)</t>
  </si>
  <si>
    <t>Услуги связи (интернет) за период 01.07.2025-31.07.2025</t>
  </si>
  <si>
    <t>Аренд земельного участка за период 01.02.2025-28.02.2025</t>
  </si>
  <si>
    <t>Оказание ветеринарных услуг</t>
  </si>
  <si>
    <t>Ветеринарные препараты</t>
  </si>
  <si>
    <t>Дезинфицирующее средство</t>
  </si>
  <si>
    <t>Ремонт автомобиля ЛАДА ЛАРГУС, г/н Е 503 ХХ 799</t>
  </si>
  <si>
    <t>05.06.2025</t>
  </si>
  <si>
    <t xml:space="preserve">Картриджи для принтера, фестиваль Woof Москва </t>
  </si>
  <si>
    <t>Транспортные услуги по перевозке корма</t>
  </si>
  <si>
    <t>Услуги кейтеринга, фестиваль Woof Москва</t>
  </si>
  <si>
    <t>Услуги в сопровождение в GR в период 15.05.2025-15.06.2025</t>
  </si>
  <si>
    <t>Аренда склада за период 22.06.2025-21.07.2025</t>
  </si>
  <si>
    <t>23.06.2025</t>
  </si>
  <si>
    <t>Субаренда помещения для мероприятия "Форум по ответственному отношению к животным"</t>
  </si>
  <si>
    <t>Материалы для изготовления свечей</t>
  </si>
  <si>
    <t>Услуга оператора горячей линии за период 01.05.2025-31.05.2025</t>
  </si>
  <si>
    <t>Услуги дизайнера</t>
  </si>
  <si>
    <t>Услуги прачечной</t>
  </si>
  <si>
    <t>Услуги по размещению рекламы в интернете</t>
  </si>
  <si>
    <t>Хлопковая сумка с печатью</t>
  </si>
  <si>
    <t xml:space="preserve">Расходные материалы для мастер-класса </t>
  </si>
  <si>
    <t>Услуги по проведению рекламных кампаний и привлечению доноров из сетиинтернет</t>
  </si>
  <si>
    <t>Командировочные расходы. Проживание, 18.06.2025-23.06.2025</t>
  </si>
  <si>
    <t>Печать полиграфической продукции</t>
  </si>
  <si>
    <t>Услуги по изготовлению баннерных конструкций</t>
  </si>
  <si>
    <t>Услуги типографии для ПМЭФ</t>
  </si>
  <si>
    <t>Услуги кейтеринга на мероприятие</t>
  </si>
  <si>
    <t>Передача права использования ПО Unisender</t>
  </si>
  <si>
    <t xml:space="preserve">Услуги агента по информированию граждан о деятельности фонда и привлечению к благотворительности за 01.02.2025-28.02.2025 </t>
  </si>
  <si>
    <t>Печать информационных буклетов (евробуклет)</t>
  </si>
  <si>
    <t>Услуги дизайна презентации</t>
  </si>
  <si>
    <t>Аренда контейнера для ТКО за период 01.06.2025-30.06.2025, центр "Мокрый нос"</t>
  </si>
  <si>
    <t>Оказание рекламных услуг в период 24.04.2025-27.04.2025, фестиваль Woof Москва</t>
  </si>
  <si>
    <t>Услуги по сопровождению рекламных кампаний на платформе Озон</t>
  </si>
  <si>
    <t xml:space="preserve">Услуги по размещению рекламы в интернете на площадке Озон </t>
  </si>
  <si>
    <t>Командировочные расходы, билеты Санкт-Петербург - Москва, 21.06.2025</t>
  </si>
  <si>
    <t>Услуги фотосъемки животных за период 01.06.2025-30.06.2025</t>
  </si>
  <si>
    <t>Суточные сотрудникам, ПМЭФ, г. Санкт-Петербург</t>
  </si>
  <si>
    <t>Командировочные расходы, билеты Москва - Санкт-Петербург, 22.06.2025</t>
  </si>
  <si>
    <t>Проживание в гостинице ПМЭФ, г. Санкт-Петербург</t>
  </si>
  <si>
    <t>Авансовый платеж за услуги агента по информированию граждан о деят-ти фонда и привлечению к благотворительности</t>
  </si>
  <si>
    <t>Поступления по Благотворительному Забегу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</si>
</sst>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indexed="8"/>
      <name val="Calibri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theme="6" tint="-0.499984740745262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 applyFill="0" applyProtection="0"/>
    <xf numFmtId="0" fontId="10" fillId="0" borderId="0" applyFill="0" applyProtection="0"/>
  </cellStyleXfs>
  <cellXfs count="50">
    <xf numFmtId="0" fontId="0" fillId="0" borderId="0" xfId="0" applyFill="1" applyProtection="1"/>
    <xf numFmtId="0" fontId="2" fillId="0" borderId="0" xfId="0" applyFont="1" applyFill="1" applyProtection="1"/>
    <xf numFmtId="4" fontId="2" fillId="0" borderId="0" xfId="0" applyNumberFormat="1" applyFont="1" applyFill="1" applyAlignment="1" applyProtection="1">
      <alignment horizontal="center" vertical="center"/>
    </xf>
    <xf numFmtId="4" fontId="2" fillId="0" borderId="0" xfId="0" applyNumberFormat="1" applyFont="1" applyFill="1" applyProtection="1"/>
    <xf numFmtId="0" fontId="2" fillId="0" borderId="0" xfId="0" applyFont="1" applyFill="1" applyAlignment="1" applyProtection="1">
      <alignment vertical="center"/>
    </xf>
    <xf numFmtId="0" fontId="4" fillId="0" borderId="0" xfId="0" applyFont="1" applyAlignment="1">
      <alignment wrapText="1"/>
    </xf>
    <xf numFmtId="0" fontId="2" fillId="0" borderId="0" xfId="0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horizontal="left"/>
    </xf>
    <xf numFmtId="4" fontId="2" fillId="0" borderId="0" xfId="0" applyNumberFormat="1" applyFont="1" applyFill="1" applyAlignment="1" applyProtection="1">
      <alignment horizontal="left" vertical="center"/>
    </xf>
    <xf numFmtId="0" fontId="1" fillId="2" borderId="0" xfId="0" applyFont="1" applyFill="1" applyAlignment="1" applyProtection="1">
      <alignment horizontal="left" vertical="center"/>
    </xf>
    <xf numFmtId="4" fontId="1" fillId="2" borderId="0" xfId="0" applyNumberFormat="1" applyFont="1" applyFill="1" applyAlignment="1" applyProtection="1">
      <alignment horizontal="left" vertical="center"/>
    </xf>
    <xf numFmtId="0" fontId="2" fillId="2" borderId="0" xfId="0" applyFont="1" applyFill="1" applyAlignment="1" applyProtection="1">
      <alignment vertical="center"/>
    </xf>
    <xf numFmtId="0" fontId="1" fillId="2" borderId="1" xfId="0" applyFont="1" applyFill="1" applyBorder="1" applyAlignment="1" applyProtection="1">
      <alignment horizontal="left"/>
    </xf>
    <xf numFmtId="4" fontId="2" fillId="0" borderId="0" xfId="0" applyNumberFormat="1" applyFont="1" applyFill="1" applyAlignment="1" applyProtection="1">
      <alignment horizontal="left"/>
    </xf>
    <xf numFmtId="4" fontId="1" fillId="2" borderId="1" xfId="0" applyNumberFormat="1" applyFont="1" applyFill="1" applyBorder="1" applyAlignment="1" applyProtection="1">
      <alignment horizontal="left"/>
    </xf>
    <xf numFmtId="0" fontId="1" fillId="2" borderId="1" xfId="0" applyFont="1" applyFill="1" applyBorder="1" applyProtection="1"/>
    <xf numFmtId="14" fontId="6" fillId="2" borderId="4" xfId="0" applyNumberFormat="1" applyFont="1" applyFill="1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left" vertical="center"/>
    </xf>
    <xf numFmtId="4" fontId="1" fillId="2" borderId="4" xfId="0" applyNumberFormat="1" applyFont="1" applyFill="1" applyBorder="1" applyAlignment="1" applyProtection="1">
      <alignment horizontal="left" vertical="center"/>
    </xf>
    <xf numFmtId="0" fontId="1" fillId="2" borderId="4" xfId="0" applyFont="1" applyFill="1" applyBorder="1" applyAlignment="1" applyProtection="1">
      <alignment horizontal="left"/>
    </xf>
    <xf numFmtId="4" fontId="1" fillId="2" borderId="4" xfId="0" applyNumberFormat="1" applyFont="1" applyFill="1" applyBorder="1" applyAlignment="1" applyProtection="1">
      <alignment horizontal="left"/>
    </xf>
    <xf numFmtId="0" fontId="1" fillId="2" borderId="4" xfId="0" applyFont="1" applyFill="1" applyBorder="1" applyProtection="1"/>
    <xf numFmtId="0" fontId="7" fillId="0" borderId="0" xfId="0" applyFont="1" applyFill="1" applyAlignment="1" applyProtection="1">
      <alignment vertical="center"/>
    </xf>
    <xf numFmtId="4" fontId="8" fillId="0" borderId="0" xfId="0" applyNumberFormat="1" applyFont="1" applyFill="1" applyAlignment="1" applyProtection="1">
      <alignment horizontal="center" vertical="center"/>
    </xf>
    <xf numFmtId="0" fontId="8" fillId="0" borderId="0" xfId="0" applyFont="1" applyFill="1" applyProtection="1"/>
    <xf numFmtId="4" fontId="8" fillId="0" borderId="0" xfId="0" applyNumberFormat="1" applyFont="1" applyFill="1" applyAlignment="1">
      <alignment horizontal="left" vertical="top"/>
    </xf>
    <xf numFmtId="0" fontId="7" fillId="0" borderId="0" xfId="0" applyFont="1" applyFill="1" applyAlignment="1">
      <alignment horizontal="left" vertical="top" wrapText="1"/>
    </xf>
    <xf numFmtId="4" fontId="8" fillId="0" borderId="0" xfId="0" applyNumberFormat="1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left"/>
    </xf>
    <xf numFmtId="0" fontId="9" fillId="0" borderId="0" xfId="0" applyFont="1" applyFill="1" applyAlignment="1" applyProtection="1">
      <alignment horizontal="left" vertical="center"/>
    </xf>
    <xf numFmtId="0" fontId="9" fillId="0" borderId="0" xfId="0" applyFont="1" applyFill="1" applyAlignment="1">
      <alignment horizontal="left" vertical="top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 applyProtection="1">
      <alignment horizontal="left" vertical="center"/>
    </xf>
    <xf numFmtId="14" fontId="2" fillId="0" borderId="0" xfId="0" applyNumberFormat="1" applyFont="1" applyFill="1" applyAlignment="1" applyProtection="1">
      <alignment horizontal="left" vertical="top" wrapText="1"/>
    </xf>
    <xf numFmtId="4" fontId="2" fillId="0" borderId="0" xfId="0" applyNumberFormat="1" applyFont="1" applyFill="1" applyAlignment="1" applyProtection="1">
      <alignment horizontal="left" vertical="top" wrapText="1"/>
    </xf>
    <xf numFmtId="14" fontId="2" fillId="0" borderId="0" xfId="0" applyNumberFormat="1" applyFont="1" applyFill="1" applyAlignment="1" applyProtection="1">
      <alignment horizontal="left" vertical="center" wrapText="1"/>
    </xf>
    <xf numFmtId="4" fontId="2" fillId="0" borderId="0" xfId="0" applyNumberFormat="1" applyFont="1" applyFill="1" applyAlignment="1" applyProtection="1">
      <alignment horizontal="left" vertical="center" wrapText="1"/>
    </xf>
    <xf numFmtId="14" fontId="4" fillId="0" borderId="0" xfId="0" applyNumberFormat="1" applyFont="1" applyFill="1" applyAlignment="1">
      <alignment horizontal="left" wrapText="1"/>
    </xf>
    <xf numFmtId="4" fontId="4" fillId="0" borderId="0" xfId="0" applyNumberFormat="1" applyFont="1" applyFill="1" applyAlignment="1">
      <alignment horizontal="left" wrapText="1"/>
    </xf>
    <xf numFmtId="0" fontId="4" fillId="0" borderId="0" xfId="0" applyFont="1" applyFill="1" applyAlignment="1">
      <alignment horizontal="left" wrapText="1"/>
    </xf>
    <xf numFmtId="0" fontId="4" fillId="0" borderId="0" xfId="1" applyFont="1" applyFill="1" applyAlignment="1">
      <alignment wrapText="1"/>
    </xf>
    <xf numFmtId="0" fontId="2" fillId="0" borderId="0" xfId="1" applyFont="1" applyFill="1" applyAlignment="1" applyProtection="1">
      <alignment vertical="center"/>
    </xf>
    <xf numFmtId="49" fontId="2" fillId="0" borderId="0" xfId="0" applyNumberFormat="1" applyFont="1" applyFill="1" applyAlignment="1" applyProtection="1">
      <alignment vertical="center"/>
    </xf>
    <xf numFmtId="49" fontId="2" fillId="0" borderId="0" xfId="1" applyNumberFormat="1" applyFont="1" applyFill="1" applyAlignment="1" applyProtection="1">
      <alignment vertical="center"/>
    </xf>
    <xf numFmtId="4" fontId="3" fillId="2" borderId="5" xfId="0" applyNumberFormat="1" applyFont="1" applyFill="1" applyBorder="1" applyAlignment="1" applyProtection="1">
      <alignment horizontal="left" vertical="top" wrapText="1"/>
    </xf>
    <xf numFmtId="4" fontId="1" fillId="2" borderId="5" xfId="0" applyNumberFormat="1" applyFont="1" applyFill="1" applyBorder="1" applyAlignment="1" applyProtection="1">
      <alignment horizontal="left" vertical="top" wrapText="1"/>
    </xf>
    <xf numFmtId="4" fontId="2" fillId="2" borderId="5" xfId="0" applyNumberFormat="1" applyFont="1" applyFill="1" applyBorder="1" applyAlignment="1" applyProtection="1">
      <alignment horizontal="left" vertical="top" wrapText="1"/>
    </xf>
    <xf numFmtId="4" fontId="1" fillId="2" borderId="3" xfId="0" applyNumberFormat="1" applyFont="1" applyFill="1" applyBorder="1" applyAlignment="1" applyProtection="1">
      <alignment horizontal="left" vertical="top" wrapText="1"/>
    </xf>
    <xf numFmtId="4" fontId="1" fillId="2" borderId="2" xfId="0" applyNumberFormat="1" applyFont="1" applyFill="1" applyBorder="1" applyAlignment="1" applyProtection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CCC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B26"/>
  <sheetViews>
    <sheetView tabSelected="1" workbookViewId="0">
      <selection activeCell="B28" sqref="B28"/>
    </sheetView>
  </sheetViews>
  <sheetFormatPr defaultRowHeight="13.8" x14ac:dyDescent="0.25"/>
  <cols>
    <col min="1" max="1" width="15.77734375" style="8" customWidth="1"/>
    <col min="2" max="2" width="100.77734375" style="6" customWidth="1"/>
    <col min="3" max="3" width="9.109375" style="1"/>
    <col min="4" max="4" width="12.5546875" style="1" customWidth="1"/>
    <col min="5" max="243" width="9.109375" style="1"/>
    <col min="244" max="244" width="100.6640625" style="1" customWidth="1"/>
    <col min="245" max="257" width="25.6640625" style="1" customWidth="1"/>
    <col min="258" max="499" width="9.109375" style="1"/>
    <col min="500" max="500" width="100.6640625" style="1" customWidth="1"/>
    <col min="501" max="513" width="25.6640625" style="1" customWidth="1"/>
    <col min="514" max="755" width="9.109375" style="1"/>
    <col min="756" max="756" width="100.6640625" style="1" customWidth="1"/>
    <col min="757" max="769" width="25.6640625" style="1" customWidth="1"/>
    <col min="770" max="1011" width="9.109375" style="1"/>
    <col min="1012" max="1012" width="100.6640625" style="1" customWidth="1"/>
    <col min="1013" max="1025" width="25.6640625" style="1" customWidth="1"/>
    <col min="1026" max="1267" width="9.109375" style="1"/>
    <col min="1268" max="1268" width="100.6640625" style="1" customWidth="1"/>
    <col min="1269" max="1281" width="25.6640625" style="1" customWidth="1"/>
    <col min="1282" max="1523" width="9.109375" style="1"/>
    <col min="1524" max="1524" width="100.6640625" style="1" customWidth="1"/>
    <col min="1525" max="1537" width="25.6640625" style="1" customWidth="1"/>
    <col min="1538" max="1779" width="9.109375" style="1"/>
    <col min="1780" max="1780" width="100.6640625" style="1" customWidth="1"/>
    <col min="1781" max="1793" width="25.6640625" style="1" customWidth="1"/>
    <col min="1794" max="2035" width="9.109375" style="1"/>
    <col min="2036" max="2036" width="100.6640625" style="1" customWidth="1"/>
    <col min="2037" max="2049" width="25.6640625" style="1" customWidth="1"/>
    <col min="2050" max="2291" width="9.109375" style="1"/>
    <col min="2292" max="2292" width="100.6640625" style="1" customWidth="1"/>
    <col min="2293" max="2305" width="25.6640625" style="1" customWidth="1"/>
    <col min="2306" max="2547" width="9.109375" style="1"/>
    <col min="2548" max="2548" width="100.6640625" style="1" customWidth="1"/>
    <col min="2549" max="2561" width="25.6640625" style="1" customWidth="1"/>
    <col min="2562" max="2803" width="9.109375" style="1"/>
    <col min="2804" max="2804" width="100.6640625" style="1" customWidth="1"/>
    <col min="2805" max="2817" width="25.6640625" style="1" customWidth="1"/>
    <col min="2818" max="3059" width="9.109375" style="1"/>
    <col min="3060" max="3060" width="100.6640625" style="1" customWidth="1"/>
    <col min="3061" max="3073" width="25.6640625" style="1" customWidth="1"/>
    <col min="3074" max="3315" width="9.109375" style="1"/>
    <col min="3316" max="3316" width="100.6640625" style="1" customWidth="1"/>
    <col min="3317" max="3329" width="25.6640625" style="1" customWidth="1"/>
    <col min="3330" max="3571" width="9.109375" style="1"/>
    <col min="3572" max="3572" width="100.6640625" style="1" customWidth="1"/>
    <col min="3573" max="3585" width="25.6640625" style="1" customWidth="1"/>
    <col min="3586" max="3827" width="9.109375" style="1"/>
    <col min="3828" max="3828" width="100.6640625" style="1" customWidth="1"/>
    <col min="3829" max="3841" width="25.6640625" style="1" customWidth="1"/>
    <col min="3842" max="4083" width="9.109375" style="1"/>
    <col min="4084" max="4084" width="100.6640625" style="1" customWidth="1"/>
    <col min="4085" max="4097" width="25.6640625" style="1" customWidth="1"/>
    <col min="4098" max="4339" width="9.109375" style="1"/>
    <col min="4340" max="4340" width="100.6640625" style="1" customWidth="1"/>
    <col min="4341" max="4353" width="25.6640625" style="1" customWidth="1"/>
    <col min="4354" max="4595" width="9.109375" style="1"/>
    <col min="4596" max="4596" width="100.6640625" style="1" customWidth="1"/>
    <col min="4597" max="4609" width="25.6640625" style="1" customWidth="1"/>
    <col min="4610" max="4851" width="9.109375" style="1"/>
    <col min="4852" max="4852" width="100.6640625" style="1" customWidth="1"/>
    <col min="4853" max="4865" width="25.6640625" style="1" customWidth="1"/>
    <col min="4866" max="5107" width="9.109375" style="1"/>
    <col min="5108" max="5108" width="100.6640625" style="1" customWidth="1"/>
    <col min="5109" max="5121" width="25.6640625" style="1" customWidth="1"/>
    <col min="5122" max="5363" width="9.109375" style="1"/>
    <col min="5364" max="5364" width="100.6640625" style="1" customWidth="1"/>
    <col min="5365" max="5377" width="25.6640625" style="1" customWidth="1"/>
    <col min="5378" max="5619" width="9.109375" style="1"/>
    <col min="5620" max="5620" width="100.6640625" style="1" customWidth="1"/>
    <col min="5621" max="5633" width="25.6640625" style="1" customWidth="1"/>
    <col min="5634" max="5875" width="9.109375" style="1"/>
    <col min="5876" max="5876" width="100.6640625" style="1" customWidth="1"/>
    <col min="5877" max="5889" width="25.6640625" style="1" customWidth="1"/>
    <col min="5890" max="6131" width="9.109375" style="1"/>
    <col min="6132" max="6132" width="100.6640625" style="1" customWidth="1"/>
    <col min="6133" max="6145" width="25.6640625" style="1" customWidth="1"/>
    <col min="6146" max="6387" width="9.109375" style="1"/>
    <col min="6388" max="6388" width="100.6640625" style="1" customWidth="1"/>
    <col min="6389" max="6401" width="25.6640625" style="1" customWidth="1"/>
    <col min="6402" max="6643" width="9.109375" style="1"/>
    <col min="6644" max="6644" width="100.6640625" style="1" customWidth="1"/>
    <col min="6645" max="6657" width="25.6640625" style="1" customWidth="1"/>
    <col min="6658" max="6899" width="9.109375" style="1"/>
    <col min="6900" max="6900" width="100.6640625" style="1" customWidth="1"/>
    <col min="6901" max="6913" width="25.6640625" style="1" customWidth="1"/>
    <col min="6914" max="7155" width="9.109375" style="1"/>
    <col min="7156" max="7156" width="100.6640625" style="1" customWidth="1"/>
    <col min="7157" max="7169" width="25.6640625" style="1" customWidth="1"/>
    <col min="7170" max="7411" width="9.109375" style="1"/>
    <col min="7412" max="7412" width="100.6640625" style="1" customWidth="1"/>
    <col min="7413" max="7425" width="25.6640625" style="1" customWidth="1"/>
    <col min="7426" max="7667" width="9.109375" style="1"/>
    <col min="7668" max="7668" width="100.6640625" style="1" customWidth="1"/>
    <col min="7669" max="7681" width="25.6640625" style="1" customWidth="1"/>
    <col min="7682" max="7923" width="9.109375" style="1"/>
    <col min="7924" max="7924" width="100.6640625" style="1" customWidth="1"/>
    <col min="7925" max="7937" width="25.6640625" style="1" customWidth="1"/>
    <col min="7938" max="8179" width="9.109375" style="1"/>
    <col min="8180" max="8180" width="100.6640625" style="1" customWidth="1"/>
    <col min="8181" max="8193" width="25.6640625" style="1" customWidth="1"/>
    <col min="8194" max="8435" width="9.109375" style="1"/>
    <col min="8436" max="8436" width="100.6640625" style="1" customWidth="1"/>
    <col min="8437" max="8449" width="25.6640625" style="1" customWidth="1"/>
    <col min="8450" max="8691" width="9.109375" style="1"/>
    <col min="8692" max="8692" width="100.6640625" style="1" customWidth="1"/>
    <col min="8693" max="8705" width="25.6640625" style="1" customWidth="1"/>
    <col min="8706" max="8947" width="9.109375" style="1"/>
    <col min="8948" max="8948" width="100.6640625" style="1" customWidth="1"/>
    <col min="8949" max="8961" width="25.6640625" style="1" customWidth="1"/>
    <col min="8962" max="9203" width="9.109375" style="1"/>
    <col min="9204" max="9204" width="100.6640625" style="1" customWidth="1"/>
    <col min="9205" max="9217" width="25.6640625" style="1" customWidth="1"/>
    <col min="9218" max="9459" width="9.109375" style="1"/>
    <col min="9460" max="9460" width="100.6640625" style="1" customWidth="1"/>
    <col min="9461" max="9473" width="25.6640625" style="1" customWidth="1"/>
    <col min="9474" max="9715" width="9.109375" style="1"/>
    <col min="9716" max="9716" width="100.6640625" style="1" customWidth="1"/>
    <col min="9717" max="9729" width="25.6640625" style="1" customWidth="1"/>
    <col min="9730" max="9971" width="9.109375" style="1"/>
    <col min="9972" max="9972" width="100.6640625" style="1" customWidth="1"/>
    <col min="9973" max="9985" width="25.6640625" style="1" customWidth="1"/>
    <col min="9986" max="10227" width="9.109375" style="1"/>
    <col min="10228" max="10228" width="100.6640625" style="1" customWidth="1"/>
    <col min="10229" max="10241" width="25.6640625" style="1" customWidth="1"/>
    <col min="10242" max="10483" width="9.109375" style="1"/>
    <col min="10484" max="10484" width="100.6640625" style="1" customWidth="1"/>
    <col min="10485" max="10497" width="25.6640625" style="1" customWidth="1"/>
    <col min="10498" max="10739" width="9.109375" style="1"/>
    <col min="10740" max="10740" width="100.6640625" style="1" customWidth="1"/>
    <col min="10741" max="10753" width="25.6640625" style="1" customWidth="1"/>
    <col min="10754" max="10995" width="9.109375" style="1"/>
    <col min="10996" max="10996" width="100.6640625" style="1" customWidth="1"/>
    <col min="10997" max="11009" width="25.6640625" style="1" customWidth="1"/>
    <col min="11010" max="11251" width="9.109375" style="1"/>
    <col min="11252" max="11252" width="100.6640625" style="1" customWidth="1"/>
    <col min="11253" max="11265" width="25.6640625" style="1" customWidth="1"/>
    <col min="11266" max="11507" width="9.109375" style="1"/>
    <col min="11508" max="11508" width="100.6640625" style="1" customWidth="1"/>
    <col min="11509" max="11521" width="25.6640625" style="1" customWidth="1"/>
    <col min="11522" max="11763" width="9.109375" style="1"/>
    <col min="11764" max="11764" width="100.6640625" style="1" customWidth="1"/>
    <col min="11765" max="11777" width="25.6640625" style="1" customWidth="1"/>
    <col min="11778" max="12019" width="9.109375" style="1"/>
    <col min="12020" max="12020" width="100.6640625" style="1" customWidth="1"/>
    <col min="12021" max="12033" width="25.6640625" style="1" customWidth="1"/>
    <col min="12034" max="12275" width="9.109375" style="1"/>
    <col min="12276" max="12276" width="100.6640625" style="1" customWidth="1"/>
    <col min="12277" max="12289" width="25.6640625" style="1" customWidth="1"/>
    <col min="12290" max="12531" width="9.109375" style="1"/>
    <col min="12532" max="12532" width="100.6640625" style="1" customWidth="1"/>
    <col min="12533" max="12545" width="25.6640625" style="1" customWidth="1"/>
    <col min="12546" max="12787" width="9.109375" style="1"/>
    <col min="12788" max="12788" width="100.6640625" style="1" customWidth="1"/>
    <col min="12789" max="12801" width="25.6640625" style="1" customWidth="1"/>
    <col min="12802" max="13043" width="9.109375" style="1"/>
    <col min="13044" max="13044" width="100.6640625" style="1" customWidth="1"/>
    <col min="13045" max="13057" width="25.6640625" style="1" customWidth="1"/>
    <col min="13058" max="13299" width="9.109375" style="1"/>
    <col min="13300" max="13300" width="100.6640625" style="1" customWidth="1"/>
    <col min="13301" max="13313" width="25.6640625" style="1" customWidth="1"/>
    <col min="13314" max="13555" width="9.109375" style="1"/>
    <col min="13556" max="13556" width="100.6640625" style="1" customWidth="1"/>
    <col min="13557" max="13569" width="25.6640625" style="1" customWidth="1"/>
    <col min="13570" max="13811" width="9.109375" style="1"/>
    <col min="13812" max="13812" width="100.6640625" style="1" customWidth="1"/>
    <col min="13813" max="13825" width="25.6640625" style="1" customWidth="1"/>
    <col min="13826" max="14067" width="9.109375" style="1"/>
    <col min="14068" max="14068" width="100.6640625" style="1" customWidth="1"/>
    <col min="14069" max="14081" width="25.6640625" style="1" customWidth="1"/>
    <col min="14082" max="14323" width="9.109375" style="1"/>
    <col min="14324" max="14324" width="100.6640625" style="1" customWidth="1"/>
    <col min="14325" max="14337" width="25.6640625" style="1" customWidth="1"/>
    <col min="14338" max="14579" width="9.109375" style="1"/>
    <col min="14580" max="14580" width="100.6640625" style="1" customWidth="1"/>
    <col min="14581" max="14593" width="25.6640625" style="1" customWidth="1"/>
    <col min="14594" max="14835" width="9.109375" style="1"/>
    <col min="14836" max="14836" width="100.6640625" style="1" customWidth="1"/>
    <col min="14837" max="14849" width="25.6640625" style="1" customWidth="1"/>
    <col min="14850" max="15091" width="9.109375" style="1"/>
    <col min="15092" max="15092" width="100.6640625" style="1" customWidth="1"/>
    <col min="15093" max="15105" width="25.6640625" style="1" customWidth="1"/>
    <col min="15106" max="15347" width="9.109375" style="1"/>
    <col min="15348" max="15348" width="100.6640625" style="1" customWidth="1"/>
    <col min="15349" max="15361" width="25.6640625" style="1" customWidth="1"/>
    <col min="15362" max="15603" width="9.109375" style="1"/>
    <col min="15604" max="15604" width="100.6640625" style="1" customWidth="1"/>
    <col min="15605" max="15617" width="25.6640625" style="1" customWidth="1"/>
    <col min="15618" max="15859" width="9.109375" style="1"/>
    <col min="15860" max="15860" width="100.6640625" style="1" customWidth="1"/>
    <col min="15861" max="15873" width="25.6640625" style="1" customWidth="1"/>
    <col min="15874" max="16115" width="9.109375" style="1"/>
    <col min="16116" max="16116" width="100.6640625" style="1" customWidth="1"/>
    <col min="16117" max="16129" width="25.6640625" style="1" customWidth="1"/>
    <col min="16130" max="16382" width="9.109375" style="1"/>
    <col min="16383" max="16384" width="9.109375" style="1" customWidth="1"/>
  </cols>
  <sheetData>
    <row r="1" spans="1:2" s="7" customFormat="1" x14ac:dyDescent="0.25">
      <c r="A1" s="16" t="s">
        <v>0</v>
      </c>
      <c r="B1" s="17" t="s">
        <v>1</v>
      </c>
    </row>
    <row r="2" spans="1:2" x14ac:dyDescent="0.25">
      <c r="A2" s="8">
        <v>1041594.02</v>
      </c>
      <c r="B2" s="6" t="s">
        <v>6</v>
      </c>
    </row>
    <row r="3" spans="1:2" x14ac:dyDescent="0.25">
      <c r="A3" s="8">
        <v>500</v>
      </c>
      <c r="B3" s="6" t="s">
        <v>7</v>
      </c>
    </row>
    <row r="4" spans="1:2" x14ac:dyDescent="0.25">
      <c r="A4" s="8">
        <v>2283962.4200000009</v>
      </c>
      <c r="B4" s="6" t="s">
        <v>12</v>
      </c>
    </row>
    <row r="5" spans="1:2" x14ac:dyDescent="0.25">
      <c r="A5" s="8">
        <v>310254.8</v>
      </c>
      <c r="B5" s="6" t="s">
        <v>8</v>
      </c>
    </row>
    <row r="6" spans="1:2" x14ac:dyDescent="0.25">
      <c r="A6" s="8">
        <v>1393574</v>
      </c>
      <c r="B6" s="6" t="s">
        <v>13</v>
      </c>
    </row>
    <row r="7" spans="1:2" x14ac:dyDescent="0.25">
      <c r="A7" s="8">
        <v>13598.219999999994</v>
      </c>
      <c r="B7" s="6" t="s">
        <v>14</v>
      </c>
    </row>
    <row r="8" spans="1:2" x14ac:dyDescent="0.25">
      <c r="A8" s="8">
        <v>21950</v>
      </c>
      <c r="B8" s="6" t="s">
        <v>24</v>
      </c>
    </row>
    <row r="9" spans="1:2" x14ac:dyDescent="0.25">
      <c r="A9" s="8">
        <v>245292.81000000003</v>
      </c>
      <c r="B9" s="6" t="s">
        <v>27</v>
      </c>
    </row>
    <row r="10" spans="1:2" ht="13.2" customHeight="1" x14ac:dyDescent="0.25">
      <c r="A10" s="8">
        <v>1372229</v>
      </c>
      <c r="B10" s="6" t="s">
        <v>9</v>
      </c>
    </row>
    <row r="11" spans="1:2" ht="13.2" customHeight="1" x14ac:dyDescent="0.25">
      <c r="A11" s="8">
        <v>101508</v>
      </c>
      <c r="B11" s="6" t="s">
        <v>151</v>
      </c>
    </row>
    <row r="12" spans="1:2" x14ac:dyDescent="0.25">
      <c r="A12" s="8">
        <v>372873</v>
      </c>
      <c r="B12" s="6" t="s">
        <v>10</v>
      </c>
    </row>
    <row r="13" spans="1:2" x14ac:dyDescent="0.25">
      <c r="A13" s="8">
        <v>26805</v>
      </c>
      <c r="B13" s="6" t="s">
        <v>15</v>
      </c>
    </row>
    <row r="14" spans="1:2" x14ac:dyDescent="0.25">
      <c r="A14" s="8">
        <v>946094.85000000009</v>
      </c>
      <c r="B14" s="6" t="s">
        <v>11</v>
      </c>
    </row>
    <row r="15" spans="1:2" x14ac:dyDescent="0.25">
      <c r="A15" s="8">
        <v>45551</v>
      </c>
      <c r="B15" s="6" t="s">
        <v>16</v>
      </c>
    </row>
    <row r="16" spans="1:2" x14ac:dyDescent="0.25">
      <c r="A16" s="8">
        <v>24000</v>
      </c>
      <c r="B16" s="6" t="s">
        <v>34</v>
      </c>
    </row>
    <row r="17" spans="1:2" x14ac:dyDescent="0.25">
      <c r="A17" s="8">
        <v>55296.5</v>
      </c>
      <c r="B17" s="6" t="s">
        <v>17</v>
      </c>
    </row>
    <row r="18" spans="1:2" x14ac:dyDescent="0.25">
      <c r="A18" s="8">
        <v>212184.76</v>
      </c>
      <c r="B18" s="6" t="s">
        <v>35</v>
      </c>
    </row>
    <row r="19" spans="1:2" x14ac:dyDescent="0.25">
      <c r="A19" s="8">
        <v>77070</v>
      </c>
      <c r="B19" s="33" t="s">
        <v>33</v>
      </c>
    </row>
    <row r="20" spans="1:2" x14ac:dyDescent="0.25">
      <c r="A20" s="8">
        <v>2750</v>
      </c>
      <c r="B20" s="33" t="s">
        <v>36</v>
      </c>
    </row>
    <row r="21" spans="1:2" ht="11.4" customHeight="1" x14ac:dyDescent="0.25">
      <c r="A21" s="8">
        <v>6750</v>
      </c>
      <c r="B21" s="6" t="s">
        <v>37</v>
      </c>
    </row>
    <row r="22" spans="1:2" x14ac:dyDescent="0.25">
      <c r="A22" s="8">
        <v>513553.42</v>
      </c>
      <c r="B22" s="6" t="s">
        <v>18</v>
      </c>
    </row>
    <row r="23" spans="1:2" x14ac:dyDescent="0.25">
      <c r="A23" s="18">
        <f>SUM(A2:A22)</f>
        <v>9067391.7999999989</v>
      </c>
      <c r="B23" s="17" t="s">
        <v>4</v>
      </c>
    </row>
    <row r="26" spans="1:2" x14ac:dyDescent="0.25">
      <c r="B26" s="33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C134"/>
  <sheetViews>
    <sheetView topLeftCell="A91" workbookViewId="0">
      <selection activeCell="C101" sqref="C101"/>
    </sheetView>
  </sheetViews>
  <sheetFormatPr defaultColWidth="9.109375" defaultRowHeight="13.8" x14ac:dyDescent="0.25"/>
  <cols>
    <col min="1" max="1" width="15.77734375" style="7" customWidth="1"/>
    <col min="2" max="2" width="15.77734375" style="2" customWidth="1"/>
    <col min="3" max="3" width="115.77734375" style="1" customWidth="1"/>
    <col min="4" max="16384" width="9.109375" style="1"/>
  </cols>
  <sheetData>
    <row r="1" spans="1:3" x14ac:dyDescent="0.25">
      <c r="A1" s="29" t="s">
        <v>21</v>
      </c>
      <c r="B1" s="23"/>
      <c r="C1" s="24"/>
    </row>
    <row r="2" spans="1:3" s="5" customFormat="1" ht="53.4" customHeight="1" x14ac:dyDescent="0.25">
      <c r="A2" s="45" t="s">
        <v>23</v>
      </c>
      <c r="B2" s="46"/>
      <c r="C2" s="46"/>
    </row>
    <row r="3" spans="1:3" s="32" customFormat="1" ht="13.8" customHeight="1" x14ac:dyDescent="0.25">
      <c r="A3" s="38" t="s">
        <v>38</v>
      </c>
      <c r="B3" s="39">
        <f>4800+1650+1650+2290+2000+3800+1606.5+1365+850+850+3700</f>
        <v>24561.5</v>
      </c>
      <c r="C3" s="32" t="s">
        <v>54</v>
      </c>
    </row>
    <row r="4" spans="1:3" s="32" customFormat="1" ht="13.8" customHeight="1" x14ac:dyDescent="0.25">
      <c r="A4" s="38" t="s">
        <v>38</v>
      </c>
      <c r="B4" s="39">
        <v>10000</v>
      </c>
      <c r="C4" s="41" t="s">
        <v>55</v>
      </c>
    </row>
    <row r="5" spans="1:3" s="32" customFormat="1" ht="13.8" customHeight="1" x14ac:dyDescent="0.25">
      <c r="A5" s="38" t="s">
        <v>39</v>
      </c>
      <c r="B5" s="39">
        <v>1361</v>
      </c>
      <c r="C5" s="41" t="s">
        <v>56</v>
      </c>
    </row>
    <row r="6" spans="1:3" s="32" customFormat="1" ht="13.8" customHeight="1" x14ac:dyDescent="0.25">
      <c r="A6" s="38" t="s">
        <v>39</v>
      </c>
      <c r="B6" s="39">
        <f>3590+3590</f>
        <v>7180</v>
      </c>
      <c r="C6" s="42" t="s">
        <v>57</v>
      </c>
    </row>
    <row r="7" spans="1:3" s="32" customFormat="1" ht="13.8" customHeight="1" x14ac:dyDescent="0.25">
      <c r="A7" s="38" t="s">
        <v>39</v>
      </c>
      <c r="B7" s="8">
        <v>2888.8</v>
      </c>
      <c r="C7" s="4" t="s">
        <v>141</v>
      </c>
    </row>
    <row r="8" spans="1:3" s="32" customFormat="1" ht="13.8" customHeight="1" x14ac:dyDescent="0.25">
      <c r="A8" s="38" t="s">
        <v>39</v>
      </c>
      <c r="B8" s="8">
        <v>6771.44</v>
      </c>
      <c r="C8" s="4" t="s">
        <v>58</v>
      </c>
    </row>
    <row r="9" spans="1:3" s="32" customFormat="1" ht="13.8" customHeight="1" x14ac:dyDescent="0.25">
      <c r="A9" s="38" t="s">
        <v>40</v>
      </c>
      <c r="B9" s="39">
        <v>49710</v>
      </c>
      <c r="C9" s="32" t="s">
        <v>59</v>
      </c>
    </row>
    <row r="10" spans="1:3" s="32" customFormat="1" ht="13.8" customHeight="1" x14ac:dyDescent="0.25">
      <c r="A10" s="40" t="s">
        <v>40</v>
      </c>
      <c r="B10" s="39">
        <v>20300</v>
      </c>
      <c r="C10" s="32" t="s">
        <v>60</v>
      </c>
    </row>
    <row r="11" spans="1:3" s="32" customFormat="1" ht="13.8" customHeight="1" x14ac:dyDescent="0.25">
      <c r="A11" s="40" t="s">
        <v>40</v>
      </c>
      <c r="B11" s="39">
        <v>60000</v>
      </c>
      <c r="C11" s="32" t="s">
        <v>61</v>
      </c>
    </row>
    <row r="12" spans="1:3" s="32" customFormat="1" ht="13.8" customHeight="1" x14ac:dyDescent="0.25">
      <c r="A12" s="40" t="s">
        <v>40</v>
      </c>
      <c r="B12" s="39">
        <v>71420</v>
      </c>
      <c r="C12" s="32" t="s">
        <v>62</v>
      </c>
    </row>
    <row r="13" spans="1:3" s="32" customFormat="1" ht="13.8" customHeight="1" x14ac:dyDescent="0.25">
      <c r="A13" s="40" t="s">
        <v>40</v>
      </c>
      <c r="B13" s="39">
        <v>3203</v>
      </c>
      <c r="C13" s="32" t="s">
        <v>63</v>
      </c>
    </row>
    <row r="14" spans="1:3" s="32" customFormat="1" ht="13.8" customHeight="1" x14ac:dyDescent="0.25">
      <c r="A14" s="40" t="s">
        <v>41</v>
      </c>
      <c r="B14" s="39">
        <v>13110</v>
      </c>
      <c r="C14" s="32" t="s">
        <v>64</v>
      </c>
    </row>
    <row r="15" spans="1:3" s="32" customFormat="1" ht="13.8" customHeight="1" x14ac:dyDescent="0.25">
      <c r="A15" s="40" t="s">
        <v>41</v>
      </c>
      <c r="B15" s="39">
        <f>5500+18644+1700+3870+25380</f>
        <v>55094</v>
      </c>
      <c r="C15" s="32" t="s">
        <v>65</v>
      </c>
    </row>
    <row r="16" spans="1:3" s="32" customFormat="1" ht="13.8" customHeight="1" x14ac:dyDescent="0.25">
      <c r="A16" s="40" t="s">
        <v>41</v>
      </c>
      <c r="B16" s="39">
        <v>2125</v>
      </c>
      <c r="C16" s="32" t="s">
        <v>66</v>
      </c>
    </row>
    <row r="17" spans="1:3" s="32" customFormat="1" ht="13.8" customHeight="1" x14ac:dyDescent="0.25">
      <c r="A17" s="40" t="s">
        <v>41</v>
      </c>
      <c r="B17" s="39">
        <v>2380</v>
      </c>
      <c r="C17" s="32" t="s">
        <v>67</v>
      </c>
    </row>
    <row r="18" spans="1:3" s="32" customFormat="1" ht="13.8" customHeight="1" x14ac:dyDescent="0.25">
      <c r="A18" s="40" t="s">
        <v>41</v>
      </c>
      <c r="B18" s="39">
        <v>2380</v>
      </c>
      <c r="C18" s="32" t="s">
        <v>68</v>
      </c>
    </row>
    <row r="19" spans="1:3" s="32" customFormat="1" ht="13.8" customHeight="1" x14ac:dyDescent="0.25">
      <c r="A19" s="40" t="s">
        <v>41</v>
      </c>
      <c r="B19" s="39">
        <v>3315</v>
      </c>
      <c r="C19" s="32" t="s">
        <v>69</v>
      </c>
    </row>
    <row r="20" spans="1:3" s="32" customFormat="1" ht="13.8" customHeight="1" x14ac:dyDescent="0.25">
      <c r="A20" s="40" t="s">
        <v>41</v>
      </c>
      <c r="B20" s="39">
        <v>3315</v>
      </c>
      <c r="C20" s="32" t="s">
        <v>70</v>
      </c>
    </row>
    <row r="21" spans="1:3" s="32" customFormat="1" ht="13.8" customHeight="1" x14ac:dyDescent="0.25">
      <c r="A21" s="40" t="s">
        <v>41</v>
      </c>
      <c r="B21" s="39">
        <v>3315</v>
      </c>
      <c r="C21" s="32" t="s">
        <v>71</v>
      </c>
    </row>
    <row r="22" spans="1:3" s="32" customFormat="1" ht="13.8" customHeight="1" x14ac:dyDescent="0.25">
      <c r="A22" s="40" t="s">
        <v>41</v>
      </c>
      <c r="B22" s="39">
        <v>4682.5</v>
      </c>
      <c r="C22" s="32" t="s">
        <v>72</v>
      </c>
    </row>
    <row r="23" spans="1:3" s="32" customFormat="1" ht="13.8" customHeight="1" x14ac:dyDescent="0.25">
      <c r="A23" s="40" t="s">
        <v>41</v>
      </c>
      <c r="B23" s="39">
        <v>5525</v>
      </c>
      <c r="C23" s="32" t="s">
        <v>73</v>
      </c>
    </row>
    <row r="24" spans="1:3" s="32" customFormat="1" ht="13.8" customHeight="1" x14ac:dyDescent="0.25">
      <c r="A24" s="40" t="s">
        <v>42</v>
      </c>
      <c r="B24" s="39">
        <v>11656</v>
      </c>
      <c r="C24" s="32" t="s">
        <v>74</v>
      </c>
    </row>
    <row r="25" spans="1:3" s="32" customFormat="1" ht="13.8" customHeight="1" x14ac:dyDescent="0.25">
      <c r="A25" s="40" t="s">
        <v>42</v>
      </c>
      <c r="B25" s="39">
        <v>36200</v>
      </c>
      <c r="C25" s="32" t="s">
        <v>75</v>
      </c>
    </row>
    <row r="26" spans="1:3" s="32" customFormat="1" ht="13.8" customHeight="1" x14ac:dyDescent="0.25">
      <c r="A26" s="40" t="s">
        <v>42</v>
      </c>
      <c r="B26" s="39">
        <f>44977+59969</f>
        <v>104946</v>
      </c>
      <c r="C26" s="32" t="s">
        <v>76</v>
      </c>
    </row>
    <row r="27" spans="1:3" s="32" customFormat="1" ht="13.8" customHeight="1" x14ac:dyDescent="0.25">
      <c r="A27" s="40" t="s">
        <v>44</v>
      </c>
      <c r="B27" s="39">
        <v>60600.08</v>
      </c>
      <c r="C27" s="32" t="s">
        <v>77</v>
      </c>
    </row>
    <row r="28" spans="1:3" s="32" customFormat="1" ht="13.8" customHeight="1" x14ac:dyDescent="0.25">
      <c r="A28" s="40" t="s">
        <v>45</v>
      </c>
      <c r="B28" s="39">
        <v>1350</v>
      </c>
      <c r="C28" s="32" t="s">
        <v>78</v>
      </c>
    </row>
    <row r="29" spans="1:3" s="32" customFormat="1" ht="13.8" customHeight="1" x14ac:dyDescent="0.25">
      <c r="A29" s="40" t="s">
        <v>45</v>
      </c>
      <c r="B29" s="39">
        <v>2790</v>
      </c>
      <c r="C29" s="32" t="s">
        <v>79</v>
      </c>
    </row>
    <row r="30" spans="1:3" s="32" customFormat="1" ht="13.8" customHeight="1" x14ac:dyDescent="0.25">
      <c r="A30" s="40" t="s">
        <v>45</v>
      </c>
      <c r="B30" s="39">
        <v>3200</v>
      </c>
      <c r="C30" s="32" t="s">
        <v>80</v>
      </c>
    </row>
    <row r="31" spans="1:3" s="32" customFormat="1" ht="13.8" customHeight="1" x14ac:dyDescent="0.25">
      <c r="A31" s="40" t="s">
        <v>45</v>
      </c>
      <c r="B31" s="39">
        <v>3200</v>
      </c>
      <c r="C31" s="32" t="s">
        <v>81</v>
      </c>
    </row>
    <row r="32" spans="1:3" s="32" customFormat="1" ht="13.8" customHeight="1" x14ac:dyDescent="0.25">
      <c r="A32" s="40" t="s">
        <v>45</v>
      </c>
      <c r="B32" s="39">
        <v>3200</v>
      </c>
      <c r="C32" s="32" t="s">
        <v>82</v>
      </c>
    </row>
    <row r="33" spans="1:3" s="32" customFormat="1" ht="13.8" customHeight="1" x14ac:dyDescent="0.25">
      <c r="A33" s="40" t="s">
        <v>45</v>
      </c>
      <c r="B33" s="39">
        <v>7730</v>
      </c>
      <c r="C33" s="32" t="s">
        <v>83</v>
      </c>
    </row>
    <row r="34" spans="1:3" s="32" customFormat="1" ht="13.8" customHeight="1" x14ac:dyDescent="0.25">
      <c r="A34" s="40" t="s">
        <v>45</v>
      </c>
      <c r="B34" s="39">
        <v>9220</v>
      </c>
      <c r="C34" s="32" t="s">
        <v>84</v>
      </c>
    </row>
    <row r="35" spans="1:3" s="32" customFormat="1" ht="13.8" customHeight="1" x14ac:dyDescent="0.25">
      <c r="A35" s="40" t="s">
        <v>45</v>
      </c>
      <c r="B35" s="39">
        <v>10862</v>
      </c>
      <c r="C35" s="32" t="s">
        <v>85</v>
      </c>
    </row>
    <row r="36" spans="1:3" s="32" customFormat="1" ht="13.8" customHeight="1" x14ac:dyDescent="0.25">
      <c r="A36" s="40" t="s">
        <v>45</v>
      </c>
      <c r="B36" s="39">
        <v>7309</v>
      </c>
      <c r="C36" s="32" t="s">
        <v>86</v>
      </c>
    </row>
    <row r="37" spans="1:3" s="32" customFormat="1" ht="13.8" customHeight="1" x14ac:dyDescent="0.25">
      <c r="A37" s="40" t="s">
        <v>45</v>
      </c>
      <c r="B37" s="39">
        <v>57374</v>
      </c>
      <c r="C37" s="32" t="s">
        <v>87</v>
      </c>
    </row>
    <row r="38" spans="1:3" s="32" customFormat="1" ht="13.8" customHeight="1" x14ac:dyDescent="0.25">
      <c r="A38" s="40" t="s">
        <v>46</v>
      </c>
      <c r="B38" s="39">
        <v>11777.5</v>
      </c>
      <c r="C38" s="32" t="s">
        <v>88</v>
      </c>
    </row>
    <row r="39" spans="1:3" s="32" customFormat="1" ht="13.8" customHeight="1" x14ac:dyDescent="0.25">
      <c r="A39" s="40" t="s">
        <v>46</v>
      </c>
      <c r="B39" s="39">
        <v>3988.78</v>
      </c>
      <c r="C39" s="32" t="s">
        <v>89</v>
      </c>
    </row>
    <row r="40" spans="1:3" s="32" customFormat="1" ht="13.8" customHeight="1" x14ac:dyDescent="0.25">
      <c r="A40" s="40" t="s">
        <v>47</v>
      </c>
      <c r="B40" s="39">
        <v>2539.54</v>
      </c>
      <c r="C40" s="32" t="s">
        <v>90</v>
      </c>
    </row>
    <row r="41" spans="1:3" s="32" customFormat="1" ht="13.8" customHeight="1" x14ac:dyDescent="0.25">
      <c r="A41" s="40" t="s">
        <v>47</v>
      </c>
      <c r="B41" s="39">
        <v>113608.59</v>
      </c>
      <c r="C41" s="32" t="s">
        <v>91</v>
      </c>
    </row>
    <row r="42" spans="1:3" s="32" customFormat="1" ht="13.8" customHeight="1" x14ac:dyDescent="0.25">
      <c r="A42" s="40" t="s">
        <v>48</v>
      </c>
      <c r="B42" s="39">
        <v>5370.4</v>
      </c>
      <c r="C42" s="32" t="s">
        <v>92</v>
      </c>
    </row>
    <row r="43" spans="1:3" s="32" customFormat="1" ht="13.8" customHeight="1" x14ac:dyDescent="0.25">
      <c r="A43" s="40" t="s">
        <v>48</v>
      </c>
      <c r="B43" s="39">
        <v>22000</v>
      </c>
      <c r="C43" s="32" t="s">
        <v>93</v>
      </c>
    </row>
    <row r="44" spans="1:3" s="32" customFormat="1" ht="13.8" customHeight="1" x14ac:dyDescent="0.25">
      <c r="A44" s="40" t="s">
        <v>49</v>
      </c>
      <c r="B44" s="39">
        <v>153980</v>
      </c>
      <c r="C44" s="32" t="s">
        <v>94</v>
      </c>
    </row>
    <row r="45" spans="1:3" s="32" customFormat="1" ht="13.8" customHeight="1" x14ac:dyDescent="0.25">
      <c r="A45" s="40" t="s">
        <v>49</v>
      </c>
      <c r="B45" s="39">
        <v>2800</v>
      </c>
      <c r="C45" s="32" t="s">
        <v>95</v>
      </c>
    </row>
    <row r="46" spans="1:3" s="32" customFormat="1" ht="13.8" customHeight="1" x14ac:dyDescent="0.25">
      <c r="A46" s="40" t="s">
        <v>49</v>
      </c>
      <c r="B46" s="39">
        <f>4022.11+42481.2</f>
        <v>46503.31</v>
      </c>
      <c r="C46" s="32" t="s">
        <v>96</v>
      </c>
    </row>
    <row r="47" spans="1:3" s="32" customFormat="1" ht="13.8" customHeight="1" x14ac:dyDescent="0.25">
      <c r="A47" s="38" t="s">
        <v>49</v>
      </c>
      <c r="B47" s="8">
        <v>4837</v>
      </c>
      <c r="C47" s="4" t="s">
        <v>97</v>
      </c>
    </row>
    <row r="48" spans="1:3" s="4" customFormat="1" x14ac:dyDescent="0.25">
      <c r="A48" s="40" t="s">
        <v>49</v>
      </c>
      <c r="B48" s="39">
        <v>12750</v>
      </c>
      <c r="C48" s="32" t="s">
        <v>98</v>
      </c>
    </row>
    <row r="49" spans="1:3" s="4" customFormat="1" x14ac:dyDescent="0.25">
      <c r="A49" s="40" t="s">
        <v>49</v>
      </c>
      <c r="B49" s="39">
        <v>13091.4</v>
      </c>
      <c r="C49" s="32" t="s">
        <v>99</v>
      </c>
    </row>
    <row r="50" spans="1:3" s="4" customFormat="1" x14ac:dyDescent="0.25">
      <c r="A50" s="40" t="s">
        <v>50</v>
      </c>
      <c r="B50" s="39">
        <v>4795</v>
      </c>
      <c r="C50" s="32" t="s">
        <v>100</v>
      </c>
    </row>
    <row r="51" spans="1:3" s="4" customFormat="1" x14ac:dyDescent="0.25">
      <c r="A51" s="40" t="s">
        <v>50</v>
      </c>
      <c r="B51" s="39">
        <v>3400</v>
      </c>
      <c r="C51" s="32" t="s">
        <v>101</v>
      </c>
    </row>
    <row r="52" spans="1:3" s="4" customFormat="1" x14ac:dyDescent="0.25">
      <c r="A52" s="40" t="s">
        <v>50</v>
      </c>
      <c r="B52" s="39">
        <v>3400</v>
      </c>
      <c r="C52" s="32" t="s">
        <v>102</v>
      </c>
    </row>
    <row r="53" spans="1:3" s="4" customFormat="1" x14ac:dyDescent="0.25">
      <c r="A53" s="40" t="s">
        <v>50</v>
      </c>
      <c r="B53" s="39">
        <v>4000</v>
      </c>
      <c r="C53" s="32" t="s">
        <v>103</v>
      </c>
    </row>
    <row r="54" spans="1:3" s="4" customFormat="1" x14ac:dyDescent="0.25">
      <c r="A54" s="40" t="s">
        <v>50</v>
      </c>
      <c r="B54" s="39">
        <v>9500</v>
      </c>
      <c r="C54" s="32" t="s">
        <v>104</v>
      </c>
    </row>
    <row r="55" spans="1:3" s="4" customFormat="1" x14ac:dyDescent="0.25">
      <c r="A55" s="40" t="s">
        <v>50</v>
      </c>
      <c r="B55" s="39">
        <v>162163</v>
      </c>
      <c r="C55" s="32" t="s">
        <v>105</v>
      </c>
    </row>
    <row r="56" spans="1:3" s="4" customFormat="1" x14ac:dyDescent="0.25">
      <c r="A56" s="40" t="s">
        <v>50</v>
      </c>
      <c r="B56" s="39">
        <v>83396.3</v>
      </c>
      <c r="C56" s="32" t="s">
        <v>106</v>
      </c>
    </row>
    <row r="57" spans="1:3" s="4" customFormat="1" x14ac:dyDescent="0.25">
      <c r="A57" s="40" t="s">
        <v>50</v>
      </c>
      <c r="B57" s="39">
        <v>411978</v>
      </c>
      <c r="C57" s="32" t="s">
        <v>107</v>
      </c>
    </row>
    <row r="58" spans="1:3" s="4" customFormat="1" x14ac:dyDescent="0.25">
      <c r="A58" s="40" t="s">
        <v>51</v>
      </c>
      <c r="B58" s="39">
        <v>7155</v>
      </c>
      <c r="C58" s="32" t="s">
        <v>108</v>
      </c>
    </row>
    <row r="59" spans="1:3" s="4" customFormat="1" x14ac:dyDescent="0.25">
      <c r="A59" s="40" t="s">
        <v>52</v>
      </c>
      <c r="B59" s="39">
        <v>5000</v>
      </c>
      <c r="C59" s="32" t="s">
        <v>109</v>
      </c>
    </row>
    <row r="60" spans="1:3" s="4" customFormat="1" x14ac:dyDescent="0.25">
      <c r="A60" s="40" t="s">
        <v>52</v>
      </c>
      <c r="B60" s="39">
        <v>4256</v>
      </c>
      <c r="C60" s="32" t="s">
        <v>110</v>
      </c>
    </row>
    <row r="61" spans="1:3" s="4" customFormat="1" x14ac:dyDescent="0.25">
      <c r="A61" s="40" t="s">
        <v>52</v>
      </c>
      <c r="B61" s="39">
        <v>150075</v>
      </c>
      <c r="C61" s="32" t="s">
        <v>111</v>
      </c>
    </row>
    <row r="62" spans="1:3" s="4" customFormat="1" x14ac:dyDescent="0.25">
      <c r="A62" s="40" t="s">
        <v>52</v>
      </c>
      <c r="B62" s="39">
        <v>4000</v>
      </c>
      <c r="C62" s="32" t="s">
        <v>112</v>
      </c>
    </row>
    <row r="63" spans="1:3" s="4" customFormat="1" x14ac:dyDescent="0.25">
      <c r="A63" s="40" t="s">
        <v>52</v>
      </c>
      <c r="B63" s="39">
        <v>81120</v>
      </c>
      <c r="C63" s="32" t="s">
        <v>113</v>
      </c>
    </row>
    <row r="64" spans="1:3" s="4" customFormat="1" x14ac:dyDescent="0.25">
      <c r="A64" s="40" t="s">
        <v>52</v>
      </c>
      <c r="B64" s="39">
        <v>49200</v>
      </c>
      <c r="C64" s="32" t="s">
        <v>114</v>
      </c>
    </row>
    <row r="65" spans="1:3" s="4" customFormat="1" x14ac:dyDescent="0.25">
      <c r="A65" s="38" t="s">
        <v>53</v>
      </c>
      <c r="B65" s="39">
        <v>60000</v>
      </c>
      <c r="C65" s="32" t="s">
        <v>146</v>
      </c>
    </row>
    <row r="66" spans="1:3" s="4" customFormat="1" x14ac:dyDescent="0.25">
      <c r="A66" s="40" t="s">
        <v>53</v>
      </c>
      <c r="B66" s="39">
        <v>10100</v>
      </c>
      <c r="C66" s="32" t="s">
        <v>115</v>
      </c>
    </row>
    <row r="67" spans="1:3" x14ac:dyDescent="0.25">
      <c r="A67" s="34"/>
      <c r="B67" s="35">
        <f>2775795.05</f>
        <v>2775795.05</v>
      </c>
      <c r="C67" s="35" t="s">
        <v>28</v>
      </c>
    </row>
    <row r="68" spans="1:3" s="4" customFormat="1" x14ac:dyDescent="0.3">
      <c r="A68" s="34"/>
      <c r="B68" s="35">
        <f>5551.54+210960.42</f>
        <v>216511.96000000002</v>
      </c>
      <c r="C68" s="35" t="s">
        <v>29</v>
      </c>
    </row>
    <row r="69" spans="1:3" s="4" customFormat="1" x14ac:dyDescent="0.3">
      <c r="A69" s="9" t="s">
        <v>2</v>
      </c>
      <c r="B69" s="10">
        <f>SUM(B3:B68)</f>
        <v>5111366.1499999994</v>
      </c>
      <c r="C69" s="11"/>
    </row>
    <row r="70" spans="1:3" ht="15" customHeight="1" x14ac:dyDescent="0.25">
      <c r="A70" s="31" t="s">
        <v>19</v>
      </c>
      <c r="B70" s="25"/>
      <c r="C70" s="26"/>
    </row>
    <row r="71" spans="1:3" s="4" customFormat="1" ht="30" customHeight="1" x14ac:dyDescent="0.3">
      <c r="A71" s="47" t="s">
        <v>32</v>
      </c>
      <c r="B71" s="47"/>
      <c r="C71" s="47"/>
    </row>
    <row r="72" spans="1:3" x14ac:dyDescent="0.25">
      <c r="A72" s="34">
        <v>45825</v>
      </c>
      <c r="B72" s="35">
        <v>11200</v>
      </c>
      <c r="C72" s="35" t="s">
        <v>147</v>
      </c>
    </row>
    <row r="73" spans="1:3" s="28" customFormat="1" x14ac:dyDescent="0.3">
      <c r="A73" s="28" t="s">
        <v>48</v>
      </c>
      <c r="B73" s="35">
        <v>6580.6</v>
      </c>
      <c r="C73" s="35" t="s">
        <v>148</v>
      </c>
    </row>
    <row r="74" spans="1:3" s="28" customFormat="1" x14ac:dyDescent="0.3">
      <c r="A74" s="28" t="s">
        <v>48</v>
      </c>
      <c r="B74" s="35">
        <v>8688</v>
      </c>
      <c r="C74" s="35" t="s">
        <v>145</v>
      </c>
    </row>
    <row r="75" spans="1:3" s="28" customFormat="1" x14ac:dyDescent="0.3">
      <c r="A75" s="28" t="s">
        <v>48</v>
      </c>
      <c r="B75" s="35">
        <v>68294</v>
      </c>
      <c r="C75" s="35" t="s">
        <v>149</v>
      </c>
    </row>
    <row r="76" spans="1:3" x14ac:dyDescent="0.25">
      <c r="A76" s="34"/>
      <c r="B76" s="35">
        <v>36000</v>
      </c>
      <c r="C76" s="35" t="s">
        <v>28</v>
      </c>
    </row>
    <row r="77" spans="1:3" s="4" customFormat="1" x14ac:dyDescent="0.3">
      <c r="A77" s="34"/>
      <c r="B77" s="35">
        <f>2736+72</f>
        <v>2808</v>
      </c>
      <c r="C77" s="35" t="s">
        <v>29</v>
      </c>
    </row>
    <row r="78" spans="1:3" s="4" customFormat="1" x14ac:dyDescent="0.3">
      <c r="A78" s="9" t="s">
        <v>2</v>
      </c>
      <c r="B78" s="10">
        <f>SUM(B72:B77)</f>
        <v>133570.6</v>
      </c>
      <c r="C78" s="11"/>
    </row>
    <row r="79" spans="1:3" s="22" customFormat="1" x14ac:dyDescent="0.3">
      <c r="A79" s="30" t="s">
        <v>20</v>
      </c>
      <c r="B79" s="27"/>
    </row>
    <row r="80" spans="1:3" s="4" customFormat="1" ht="30" customHeight="1" x14ac:dyDescent="0.3">
      <c r="A80" s="45" t="s">
        <v>25</v>
      </c>
      <c r="B80" s="46"/>
      <c r="C80" s="46"/>
    </row>
    <row r="81" spans="1:3" s="32" customFormat="1" ht="13.8" customHeight="1" x14ac:dyDescent="0.25">
      <c r="A81" s="40" t="s">
        <v>38</v>
      </c>
      <c r="B81" s="35">
        <f>55000+38000+36000+32000+74000+102000+29000+32000</f>
        <v>398000</v>
      </c>
      <c r="C81" s="32" t="s">
        <v>118</v>
      </c>
    </row>
    <row r="82" spans="1:3" s="4" customFormat="1" x14ac:dyDescent="0.3">
      <c r="A82" s="35" t="s">
        <v>45</v>
      </c>
      <c r="B82" s="35">
        <v>6000</v>
      </c>
      <c r="C82" s="43" t="s">
        <v>117</v>
      </c>
    </row>
    <row r="83" spans="1:3" s="4" customFormat="1" x14ac:dyDescent="0.3">
      <c r="A83" s="35" t="s">
        <v>45</v>
      </c>
      <c r="B83" s="35">
        <f>5355+28390</f>
        <v>33745</v>
      </c>
      <c r="C83" s="43" t="s">
        <v>119</v>
      </c>
    </row>
    <row r="84" spans="1:3" s="4" customFormat="1" x14ac:dyDescent="0.3">
      <c r="A84" s="35" t="s">
        <v>46</v>
      </c>
      <c r="B84" s="35">
        <v>150075</v>
      </c>
      <c r="C84" s="44" t="s">
        <v>120</v>
      </c>
    </row>
    <row r="85" spans="1:3" s="4" customFormat="1" x14ac:dyDescent="0.3">
      <c r="A85" s="35" t="s">
        <v>49</v>
      </c>
      <c r="B85" s="35">
        <v>4636.8</v>
      </c>
      <c r="C85" s="43" t="s">
        <v>142</v>
      </c>
    </row>
    <row r="86" spans="1:3" s="4" customFormat="1" x14ac:dyDescent="0.3">
      <c r="A86" s="35" t="s">
        <v>51</v>
      </c>
      <c r="B86" s="35">
        <v>105000</v>
      </c>
      <c r="C86" s="43" t="s">
        <v>121</v>
      </c>
    </row>
    <row r="87" spans="1:3" x14ac:dyDescent="0.25">
      <c r="A87" s="35"/>
      <c r="B87" s="35">
        <f>686548.21+61600</f>
        <v>748148.21</v>
      </c>
      <c r="C87" s="35" t="s">
        <v>28</v>
      </c>
    </row>
    <row r="88" spans="1:3" s="4" customFormat="1" x14ac:dyDescent="0.3">
      <c r="A88" s="35"/>
      <c r="B88" s="35">
        <f>52177.67+1373.1+4681.6+123.2</f>
        <v>58355.569999999992</v>
      </c>
      <c r="C88" s="35" t="s">
        <v>29</v>
      </c>
    </row>
    <row r="89" spans="1:3" s="4" customFormat="1" x14ac:dyDescent="0.3">
      <c r="A89" s="9" t="s">
        <v>2</v>
      </c>
      <c r="B89" s="10">
        <f>SUM(B81:B88)</f>
        <v>1503960.58</v>
      </c>
      <c r="C89" s="11"/>
    </row>
    <row r="90" spans="1:3" s="4" customFormat="1" x14ac:dyDescent="0.3">
      <c r="A90" s="30" t="s">
        <v>22</v>
      </c>
      <c r="B90" s="27"/>
      <c r="C90" s="22"/>
    </row>
    <row r="91" spans="1:3" s="4" customFormat="1" ht="30" customHeight="1" x14ac:dyDescent="0.3">
      <c r="A91" s="45" t="s">
        <v>26</v>
      </c>
      <c r="B91" s="46"/>
      <c r="C91" s="46"/>
    </row>
    <row r="92" spans="1:3" s="28" customFormat="1" ht="13.8" customHeight="1" x14ac:dyDescent="0.3">
      <c r="A92" s="35" t="s">
        <v>38</v>
      </c>
      <c r="B92" s="35">
        <v>300000</v>
      </c>
      <c r="C92" s="35" t="s">
        <v>123</v>
      </c>
    </row>
    <row r="93" spans="1:3" s="28" customFormat="1" ht="13.8" customHeight="1" x14ac:dyDescent="0.3">
      <c r="A93" s="28" t="s">
        <v>39</v>
      </c>
      <c r="B93" s="35">
        <f>35368+34176+37169</f>
        <v>106713</v>
      </c>
      <c r="C93" s="35" t="s">
        <v>124</v>
      </c>
    </row>
    <row r="94" spans="1:3" s="28" customFormat="1" x14ac:dyDescent="0.3">
      <c r="A94" s="28" t="s">
        <v>116</v>
      </c>
      <c r="B94" s="35">
        <f>507408.3+658230.3</f>
        <v>1165638.6000000001</v>
      </c>
      <c r="C94" s="35" t="s">
        <v>150</v>
      </c>
    </row>
    <row r="95" spans="1:3" s="28" customFormat="1" x14ac:dyDescent="0.3">
      <c r="A95" s="28" t="s">
        <v>41</v>
      </c>
      <c r="B95" s="35">
        <v>50000</v>
      </c>
      <c r="C95" s="35" t="s">
        <v>125</v>
      </c>
    </row>
    <row r="96" spans="1:3" s="28" customFormat="1" x14ac:dyDescent="0.3">
      <c r="A96" s="28" t="s">
        <v>42</v>
      </c>
      <c r="B96" s="35">
        <f>68700+85500</f>
        <v>154200</v>
      </c>
      <c r="C96" s="35" t="s">
        <v>126</v>
      </c>
    </row>
    <row r="97" spans="1:3" s="28" customFormat="1" x14ac:dyDescent="0.3">
      <c r="A97" s="28" t="s">
        <v>43</v>
      </c>
      <c r="B97" s="35">
        <v>1450</v>
      </c>
      <c r="C97" s="35" t="s">
        <v>127</v>
      </c>
    </row>
    <row r="98" spans="1:3" s="28" customFormat="1" x14ac:dyDescent="0.3">
      <c r="A98" s="28" t="s">
        <v>43</v>
      </c>
      <c r="B98" s="35">
        <v>20000</v>
      </c>
      <c r="C98" s="35" t="s">
        <v>143</v>
      </c>
    </row>
    <row r="99" spans="1:3" s="28" customFormat="1" x14ac:dyDescent="0.3">
      <c r="A99" s="28" t="s">
        <v>43</v>
      </c>
      <c r="B99" s="35">
        <v>200000</v>
      </c>
      <c r="C99" s="35" t="s">
        <v>144</v>
      </c>
    </row>
    <row r="100" spans="1:3" s="28" customFormat="1" x14ac:dyDescent="0.3">
      <c r="A100" s="28" t="s">
        <v>43</v>
      </c>
      <c r="B100" s="35">
        <v>494750</v>
      </c>
      <c r="C100" s="35" t="s">
        <v>128</v>
      </c>
    </row>
    <row r="101" spans="1:3" s="28" customFormat="1" x14ac:dyDescent="0.3">
      <c r="A101" s="28" t="s">
        <v>44</v>
      </c>
      <c r="B101" s="35">
        <f>7979+4200</f>
        <v>12179</v>
      </c>
      <c r="C101" s="35" t="s">
        <v>130</v>
      </c>
    </row>
    <row r="102" spans="1:3" s="28" customFormat="1" x14ac:dyDescent="0.3">
      <c r="A102" s="28" t="s">
        <v>44</v>
      </c>
      <c r="B102" s="35">
        <v>15920</v>
      </c>
      <c r="C102" s="35" t="s">
        <v>129</v>
      </c>
    </row>
    <row r="103" spans="1:3" s="28" customFormat="1" x14ac:dyDescent="0.3">
      <c r="A103" s="28" t="s">
        <v>44</v>
      </c>
      <c r="B103" s="35">
        <v>300</v>
      </c>
      <c r="C103" s="35" t="s">
        <v>127</v>
      </c>
    </row>
    <row r="104" spans="1:3" s="28" customFormat="1" x14ac:dyDescent="0.3">
      <c r="A104" s="28" t="s">
        <v>44</v>
      </c>
      <c r="B104" s="35">
        <v>174325</v>
      </c>
      <c r="C104" s="35" t="s">
        <v>131</v>
      </c>
    </row>
    <row r="105" spans="1:3" s="28" customFormat="1" x14ac:dyDescent="0.3">
      <c r="A105" s="28" t="s">
        <v>45</v>
      </c>
      <c r="B105" s="35">
        <v>94080</v>
      </c>
      <c r="C105" s="35" t="s">
        <v>132</v>
      </c>
    </row>
    <row r="106" spans="1:3" s="28" customFormat="1" x14ac:dyDescent="0.3">
      <c r="A106" s="28" t="s">
        <v>45</v>
      </c>
      <c r="B106" s="35">
        <v>2420</v>
      </c>
      <c r="C106" s="35" t="s">
        <v>133</v>
      </c>
    </row>
    <row r="107" spans="1:3" s="28" customFormat="1" x14ac:dyDescent="0.3">
      <c r="A107" s="28" t="s">
        <v>46</v>
      </c>
      <c r="B107" s="35">
        <v>12600</v>
      </c>
      <c r="C107" s="35" t="s">
        <v>134</v>
      </c>
    </row>
    <row r="108" spans="1:3" s="28" customFormat="1" x14ac:dyDescent="0.3">
      <c r="A108" s="28" t="s">
        <v>46</v>
      </c>
      <c r="B108" s="35">
        <f>5500+10670</f>
        <v>16170</v>
      </c>
      <c r="C108" s="35" t="s">
        <v>135</v>
      </c>
    </row>
    <row r="109" spans="1:3" s="28" customFormat="1" x14ac:dyDescent="0.3">
      <c r="A109" s="28" t="s">
        <v>48</v>
      </c>
      <c r="B109" s="35">
        <v>4026</v>
      </c>
      <c r="C109" s="35" t="s">
        <v>136</v>
      </c>
    </row>
    <row r="110" spans="1:3" s="28" customFormat="1" x14ac:dyDescent="0.3">
      <c r="A110" s="28" t="s">
        <v>48</v>
      </c>
      <c r="B110" s="35">
        <v>20000</v>
      </c>
      <c r="C110" s="35" t="s">
        <v>137</v>
      </c>
    </row>
    <row r="111" spans="1:3" s="28" customFormat="1" ht="15" customHeight="1" x14ac:dyDescent="0.3">
      <c r="A111" s="28" t="s">
        <v>122</v>
      </c>
      <c r="B111" s="35">
        <v>593411.69999999995</v>
      </c>
      <c r="C111" s="35" t="s">
        <v>138</v>
      </c>
    </row>
    <row r="112" spans="1:3" s="28" customFormat="1" x14ac:dyDescent="0.3">
      <c r="A112" s="28" t="s">
        <v>49</v>
      </c>
      <c r="B112" s="35">
        <f>7762.8+1201.2</f>
        <v>8964</v>
      </c>
      <c r="C112" s="35" t="s">
        <v>139</v>
      </c>
    </row>
    <row r="113" spans="1:3" s="28" customFormat="1" x14ac:dyDescent="0.3">
      <c r="A113" s="28" t="s">
        <v>50</v>
      </c>
      <c r="B113" s="35">
        <v>4000</v>
      </c>
      <c r="C113" s="35" t="s">
        <v>140</v>
      </c>
    </row>
    <row r="114" spans="1:3" ht="13.8" customHeight="1" x14ac:dyDescent="0.25">
      <c r="A114" s="34"/>
      <c r="B114" s="35">
        <v>857698.2</v>
      </c>
      <c r="C114" s="4" t="s">
        <v>28</v>
      </c>
    </row>
    <row r="115" spans="1:3" s="28" customFormat="1" ht="13.8" customHeight="1" x14ac:dyDescent="0.25">
      <c r="A115" s="34"/>
      <c r="B115" s="35">
        <f>65185.06+1715.4</f>
        <v>66900.459999999992</v>
      </c>
      <c r="C115" s="32" t="s">
        <v>29</v>
      </c>
    </row>
    <row r="116" spans="1:3" x14ac:dyDescent="0.25">
      <c r="A116" s="12" t="s">
        <v>2</v>
      </c>
      <c r="B116" s="14">
        <f>SUM(B92:B115)</f>
        <v>4375745.96</v>
      </c>
      <c r="C116" s="15"/>
    </row>
    <row r="117" spans="1:3" s="4" customFormat="1" x14ac:dyDescent="0.3">
      <c r="A117" s="48" t="s">
        <v>3</v>
      </c>
      <c r="B117" s="49"/>
      <c r="C117" s="49"/>
    </row>
    <row r="118" spans="1:3" s="4" customFormat="1" ht="27.6" x14ac:dyDescent="0.3">
      <c r="A118" s="36"/>
      <c r="B118" s="37">
        <v>658622.6</v>
      </c>
      <c r="C118" s="35" t="s">
        <v>31</v>
      </c>
    </row>
    <row r="119" spans="1:3" x14ac:dyDescent="0.25">
      <c r="A119" s="34"/>
      <c r="B119" s="35">
        <f>394511.83-542.91</f>
        <v>393968.92000000004</v>
      </c>
      <c r="C119" s="35" t="s">
        <v>28</v>
      </c>
    </row>
    <row r="120" spans="1:3" x14ac:dyDescent="0.25">
      <c r="A120" s="34"/>
      <c r="B120" s="35">
        <v>29923.06</v>
      </c>
      <c r="C120" s="35" t="s">
        <v>29</v>
      </c>
    </row>
    <row r="121" spans="1:3" s="4" customFormat="1" x14ac:dyDescent="0.3">
      <c r="A121" s="34"/>
      <c r="B121" s="35">
        <v>33026.25000000024</v>
      </c>
      <c r="C121" s="35" t="s">
        <v>30</v>
      </c>
    </row>
    <row r="122" spans="1:3" x14ac:dyDescent="0.25">
      <c r="A122" s="12" t="s">
        <v>2</v>
      </c>
      <c r="B122" s="14">
        <f>SUM(B118:B121)</f>
        <v>1115540.8300000003</v>
      </c>
      <c r="C122" s="15"/>
    </row>
    <row r="123" spans="1:3" x14ac:dyDescent="0.25">
      <c r="A123" s="19"/>
      <c r="B123" s="20">
        <f>B122+B116+B89+B78+B69</f>
        <v>12240184.119999999</v>
      </c>
      <c r="C123" s="21" t="s">
        <v>5</v>
      </c>
    </row>
    <row r="124" spans="1:3" x14ac:dyDescent="0.25">
      <c r="B124" s="3"/>
    </row>
    <row r="125" spans="1:3" x14ac:dyDescent="0.25">
      <c r="C125" s="3"/>
    </row>
    <row r="126" spans="1:3" x14ac:dyDescent="0.25">
      <c r="C126" s="7"/>
    </row>
    <row r="127" spans="1:3" x14ac:dyDescent="0.25">
      <c r="C127" s="13"/>
    </row>
    <row r="128" spans="1:3" x14ac:dyDescent="0.25">
      <c r="C128" s="13"/>
    </row>
    <row r="129" spans="3:3" x14ac:dyDescent="0.25">
      <c r="C129" s="13"/>
    </row>
    <row r="130" spans="3:3" x14ac:dyDescent="0.25">
      <c r="C130" s="13"/>
    </row>
    <row r="131" spans="3:3" x14ac:dyDescent="0.25">
      <c r="C131" s="13"/>
    </row>
    <row r="132" spans="3:3" x14ac:dyDescent="0.25">
      <c r="C132" s="3"/>
    </row>
    <row r="133" spans="3:3" x14ac:dyDescent="0.25">
      <c r="C133" s="13"/>
    </row>
    <row r="134" spans="3:3" x14ac:dyDescent="0.25">
      <c r="C134" s="13"/>
    </row>
  </sheetData>
  <mergeCells count="5">
    <mergeCell ref="A2:C2"/>
    <mergeCell ref="A71:C71"/>
    <mergeCell ref="A117:C117"/>
    <mergeCell ref="A80:C80"/>
    <mergeCell ref="A91:C91"/>
  </mergeCells>
  <phoneticPr fontId="5" type="noConversion"/>
  <pageMargins left="0.25" right="0.25" top="0.75" bottom="0.75" header="0.3" footer="0.3"/>
  <pageSetup paperSize="9" scale="3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Поступления</vt:lpstr>
      <vt:lpstr>Расходы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Юляшка</dc:creator>
  <cp:lastModifiedBy>Ольга Малышева</cp:lastModifiedBy>
  <cp:lastPrinted>2017-08-23T15:27:46Z</cp:lastPrinted>
  <dcterms:created xsi:type="dcterms:W3CDTF">2017-04-06T09:22:47Z</dcterms:created>
  <dcterms:modified xsi:type="dcterms:W3CDTF">2026-03-26T08:43:02Z</dcterms:modified>
</cp:coreProperties>
</file>