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9-2025\"/>
    </mc:Choice>
  </mc:AlternateContent>
  <xr:revisionPtr revIDLastSave="0" documentId="13_ncr:1_{D366F4D3-9EB8-4A73-8B22-2D46489BA982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" i="6" l="1"/>
  <c r="B97" i="6"/>
  <c r="B191" i="6" l="1"/>
  <c r="B136" i="6"/>
  <c r="B135" i="6"/>
  <c r="B117" i="6"/>
  <c r="B65" i="6"/>
  <c r="B60" i="6"/>
  <c r="B186" i="6"/>
  <c r="B149" i="6"/>
  <c r="B175" i="6"/>
  <c r="B153" i="6"/>
  <c r="B157" i="6"/>
  <c r="B152" i="6"/>
  <c r="B161" i="6"/>
  <c r="B166" i="6"/>
  <c r="B169" i="6"/>
  <c r="B159" i="6"/>
  <c r="B79" i="6"/>
  <c r="B93" i="6"/>
  <c r="B15" i="6"/>
  <c r="B6" i="6"/>
  <c r="B42" i="6"/>
  <c r="B24" i="6"/>
  <c r="B22" i="6"/>
  <c r="B41" i="6"/>
  <c r="B13" i="6"/>
  <c r="B47" i="6"/>
  <c r="B137" i="6" l="1"/>
  <c r="A23" i="14"/>
  <c r="A10" i="14"/>
  <c r="B61" i="6" l="1"/>
  <c r="B66" i="6" l="1"/>
  <c r="A25" i="14" l="1"/>
  <c r="B198" i="6" l="1"/>
  <c r="B192" i="6"/>
  <c r="B199" i="6" l="1"/>
</calcChain>
</file>

<file path=xl/sharedStrings.xml><?xml version="1.0" encoding="utf-8"?>
<sst xmlns="http://schemas.openxmlformats.org/spreadsheetml/2006/main" count="397" uniqueCount="234">
  <si>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</si>
  <si>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</si>
  <si>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</si>
  <si>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</si>
  <si>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</si>
  <si>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</si>
  <si>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</si>
  <si>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</si>
  <si>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</si>
  <si>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</si>
  <si>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</si>
  <si>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</si>
  <si>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>Частные пожертвования, сайт фонда (CloudPayments)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</si>
  <si>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</si>
  <si>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</si>
  <si>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</si>
  <si>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</si>
  <si>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</si>
  <si>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</si>
  <si>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</si>
  <si>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</si>
  <si>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</si>
  <si>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</si>
  <si>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</si>
  <si>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</si>
  <si>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</si>
  <si>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</si>
  <si>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</si>
  <si>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</si>
  <si>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</si>
  <si>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</si>
  <si>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 xml:space="preserve">Пожертвования БФ "Благотворительное пожертвование"
</t>
  </si>
  <si>
    <t>Пожертвования БФ "Помощь рядом"</t>
  </si>
  <si>
    <t>Договоры, муниципальные контракты на оказание услуг</t>
  </si>
  <si>
    <t>Частные пожертвования, СБП Совкомбанк</t>
  </si>
  <si>
    <t>Благотворительные сертификаты на Giftery.ru</t>
  </si>
  <si>
    <t xml:space="preserve">Онлайн-платформа помощи животным Teddy Food </t>
  </si>
  <si>
    <t>Частные пожертвования, СБП Тинькофф</t>
  </si>
  <si>
    <t>Проект "Активный гражданин"</t>
  </si>
  <si>
    <t>Благотворительная платформа Вайлдберриз Банк  "WB PAY"</t>
  </si>
  <si>
    <t>Пожертвование через приложение «АК БАРС Онлайн»</t>
  </si>
  <si>
    <t>Утилизация биологических отходов и отходов класса "Б"</t>
  </si>
  <si>
    <t>Услуги видеонаблюдения, предоставляемых сервисом ipeye.ru (просмотр, запись, трансляция)</t>
  </si>
  <si>
    <t>Аренда экскаватора-погрузчика (1 смена), центр "Мокрый нос"</t>
  </si>
  <si>
    <t>Проезд по платным участкам автомобильных дорог</t>
  </si>
  <si>
    <t>Бензин, дизель для заправки автомобилей</t>
  </si>
  <si>
    <t>Услуги грумера</t>
  </si>
  <si>
    <t>Оказание ветеринарных услуг, СББЖ</t>
  </si>
  <si>
    <t>Транспортные услуги по перевозке корма</t>
  </si>
  <si>
    <t>Изготовление рекламно-информационных материалов (постеры), фестиваль Woof Санкт-Петербург</t>
  </si>
  <si>
    <t>Услуги по распространению рекламной информации, фестиваль Woof Санкт-Петербург</t>
  </si>
  <si>
    <t>Размещение РИМ в сервисе Ads.vk.com, фестивали Woof в регионах</t>
  </si>
  <si>
    <t>Услуги по сопровождению рекламных кампаний на платформе Озон (СРКОЗ7735129412_1704775 )</t>
  </si>
  <si>
    <t>Услуги по размещению рекламы в интернете (ОЗ7735129412_1704775)</t>
  </si>
  <si>
    <t>Услуги по размещению рекламы в интернете</t>
  </si>
  <si>
    <t>Настройка, ведение и оптимизация контекстной рекламы "Яндекс Директ"</t>
  </si>
  <si>
    <t>Рекламный бюджет для размещения рекламных публикаций в сети Телеграм</t>
  </si>
  <si>
    <t>Оказание ветеринарных услуг, СББЖ, фестиваль "Беги за другом"</t>
  </si>
  <si>
    <t>Наградные статуэтки Премии, Форум 17.09.2025</t>
  </si>
  <si>
    <t>Юридические консультационные услуги</t>
  </si>
  <si>
    <t>01.09.2025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</si>
  <si>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</si>
  <si>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</si>
  <si>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</si>
  <si>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</si>
  <si>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</si>
  <si>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</si>
  <si>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</si>
  <si>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</si>
  <si>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</si>
  <si>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</si>
  <si>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</si>
  <si>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</si>
  <si>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</si>
  <si>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</si>
  <si>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</si>
  <si>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</si>
  <si>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25.09.2025</t>
  </si>
  <si>
    <t>26.09.2025</t>
  </si>
  <si>
    <t>29.09.2025</t>
  </si>
  <si>
    <t>30.09.2025</t>
  </si>
  <si>
    <t>Услуги по медицинскому осмотру водителей за период 01.09.2025-30.09.2025</t>
  </si>
  <si>
    <t>Ветеринарные услуги. Анализы, исследования, питание, стационар, кот Тайсон, клиника Джунгли</t>
  </si>
  <si>
    <t>Строительно-монтажные работы (Изготовление металлоконструкций)</t>
  </si>
  <si>
    <t>Хозяйственные товары для субботника в приют</t>
  </si>
  <si>
    <t>Медицинские препараты (Амклав, Амоксиван)</t>
  </si>
  <si>
    <t>Ветеринарные препараты (Кладакса)</t>
  </si>
  <si>
    <t>Строительные материалы (доска обрезная, брус,саморез), центр "Мокрый нос"</t>
  </si>
  <si>
    <t>Дезинфекция, дезинсекция и дератизация за август 2025, приют "НИКА"</t>
  </si>
  <si>
    <t>Строительные материалы, центр "Мокрый нос"</t>
  </si>
  <si>
    <t>Бетон для приюта Центр "Мокрый нос"</t>
  </si>
  <si>
    <t>Дезинфекция, дезинсекция и дератизация за период 01.08.2025-31.08.2025, Центр "Мокрый нос"</t>
  </si>
  <si>
    <t>Электроэнергия за период 01.09.2025-30.09.2025</t>
  </si>
  <si>
    <t>Расходные материалы для электромонтажа (провод, зажим, кабельная стяжка, корпус металлический ЩМП)</t>
  </si>
  <si>
    <t>Лабораторные исследования (анализы) за август 2025, лаборатория Vet Union. НДС не облагается.</t>
  </si>
  <si>
    <t xml:space="preserve">Ветеринарные услуги, клиника Оригами </t>
  </si>
  <si>
    <t>Лекарственные препараты в приют</t>
  </si>
  <si>
    <t>Ремонт автомобиля ЛАДА ЛАРГУС, г/н Е 503 ХХ 799</t>
  </si>
  <si>
    <t>Аренда земельного участка за период 01.07.2025-31.07.2025</t>
  </si>
  <si>
    <t>Услуги перевозки животных</t>
  </si>
  <si>
    <t>Сервис Easy week, оплата сообщений</t>
  </si>
  <si>
    <t>Канцелярские и хозяйственные товары в Центр "Мокрый нос"</t>
  </si>
  <si>
    <t>Строительные материалы (труба безнапорная)</t>
  </si>
  <si>
    <t xml:space="preserve">Медицинские лекарственные препараты </t>
  </si>
  <si>
    <t>Услуги связи (интернет) за период 01.10.2025-31.10.2025</t>
  </si>
  <si>
    <t>Катридж для принтера в Центр "Мокрый нос"</t>
  </si>
  <si>
    <t>Вода питьевая в Центр "Мокрый нос"</t>
  </si>
  <si>
    <t>Ветеринарные препараты. Докситрон</t>
  </si>
  <si>
    <t>Ветеринарные препараты. Вакцина Мультифел</t>
  </si>
  <si>
    <t>24.09.2025</t>
  </si>
  <si>
    <t>Размещение и изготовление РИМ на афишных стендах, фестиваль Woof Ростов-на-Дону</t>
  </si>
  <si>
    <t>Отрава для грызунов на склад</t>
  </si>
  <si>
    <t>Оказание услуг по уборке помещения, фестиваль Woof Санкт-Петербург</t>
  </si>
  <si>
    <t>Субаренда земельного участка в период 01.11.2025-04.11.2025, фестиваль Woof Москва</t>
  </si>
  <si>
    <t>Печать информационных буклетов (листовки), фестиваль Woof Санкт-Петербург</t>
  </si>
  <si>
    <t>Размещение РИМ на афишных стендах согласно адресной программе 05.09.2025-04.10.2025, фестиваль Woof Краснодар</t>
  </si>
  <si>
    <t>Услуги по изготовлению РИМ, фестиваль Woof Санкт-Петербург</t>
  </si>
  <si>
    <t>Услуги сервиса Avito (пристройство животных, Woof фестивали)</t>
  </si>
  <si>
    <t>Изготовление рекламно-информационных материалов (постеры), фестиваль Woof Ростов-на-Дону</t>
  </si>
  <si>
    <t>Услуги по аренде гирлянды, фестиваль Woof Ростов-на-Дону</t>
  </si>
  <si>
    <t>Противоэпизоотические мероприятия, фестиваль Woof С.-Петербург</t>
  </si>
  <si>
    <t>Аренда помещения для мероприятия 18.09.25-22.09.25, фестиваль Woof С.-Петербург</t>
  </si>
  <si>
    <t>Обеспечительный платеж по договору № УКС-25-88-АМ от 25.08.2025, фестиваль Woof Санкт-Петербург</t>
  </si>
  <si>
    <t>Печать листовок, фестиваль Woof Ростов-на-Дону</t>
  </si>
  <si>
    <t>Ветеринарные услуги, СББЖ, фестиваль Woof Ростов-на-Дону</t>
  </si>
  <si>
    <t>Аренда оборудования 27.09.2025-28.09.2025, фестиваль Woof Ростов-на-Дону</t>
  </si>
  <si>
    <t>Организация и проведение вет.сан.осмотра и представление в ВетИС информации, фестиваль Woof С.-Петербург</t>
  </si>
  <si>
    <t>Печать информационных буклетов (листовки), фестиваль Woof Краснодар</t>
  </si>
  <si>
    <t>Печать информационных буклетов (листовки), фестиваль Woof Москва</t>
  </si>
  <si>
    <t>Аренда и монтаж ретро гирлянды, фестиваль Woof Санкт-Петербург</t>
  </si>
  <si>
    <t>Сумка переноска для кошек и собак, фестиваль Woof Санкт-Петербург</t>
  </si>
  <si>
    <t>Аренда мебели и оборудования 03.10.2025-05.10.2025, фестиваль Woof Краснодар</t>
  </si>
  <si>
    <t>Изготовление баннерных конструкций (баннер на подиум, карта приютов, раскраска), фестиваль Woof Санкт-Петербург</t>
  </si>
  <si>
    <t>Аренда оборудования 04.10.2025-05.10.2025, фестиваль Woof Краснодар</t>
  </si>
  <si>
    <t>Услуги по аренде оборудования на мероприятие 19-21.09.24, фестиваль Woof Санкт-Петербург</t>
  </si>
  <si>
    <t>Канцелярские и продовольственные товары, фестиваль Woof Санкт-Петербург</t>
  </si>
  <si>
    <t>Аренда мебели и оборудования 19.09.2025-21.09.2025, фестиваль Woof Санкт-Петербург</t>
  </si>
  <si>
    <t>Препараты для борьбы с грызунами</t>
  </si>
  <si>
    <t>Изготовление баннеров, фестиваль Woof Ростов-на-Дону</t>
  </si>
  <si>
    <t>Подготовка и размещение информационных материалов в сети Интернет, фестиваль Woof Ростов-на-Дону</t>
  </si>
  <si>
    <t>Аренда склада за период 22.09.2025-21.10.2025</t>
  </si>
  <si>
    <t>Канцелярские и хозяйственные товары, фестивали Woof Ростов-на-Дону и Краснодар</t>
  </si>
  <si>
    <t>Услуги диджея в период 04.10-2025-05.10.2025, фестиваль Woof Краснодар</t>
  </si>
  <si>
    <t>Полиграфические расходы, баннеры, фестиваль Woof Краснодар</t>
  </si>
  <si>
    <t>Продвижение информации в социальных сетях, фестиваль Woof Краснодар</t>
  </si>
  <si>
    <t>Погрузочно-разгрузочные работы за период 22.08.2025-23.09.2025</t>
  </si>
  <si>
    <t>Услуги сопровождения в GR</t>
  </si>
  <si>
    <t>Услуги клининга, фестиваль Woof Краснодар</t>
  </si>
  <si>
    <t>Размещение рекламно-информационных материалов в телеграм-канале, фестиваль Woof Краснодар</t>
  </si>
  <si>
    <t xml:space="preserve">Услуги по организации кампании по продаже партнерских пакетов и участия команд в мероприятии "Беги за другом" </t>
  </si>
  <si>
    <t>Настройка рекламы в рекламном кабинете ВК</t>
  </si>
  <si>
    <t>Услуги по  подготовке визуальных материалов(графический дизайнер)</t>
  </si>
  <si>
    <t>Пополнение депозита №7735129412 в сервисе Aviasales. Командировочные расходы, авансовый платеж</t>
  </si>
  <si>
    <t>Передача права использования ПО Unisender. Тариф: Лайт 20000, количество месяцев: 1</t>
  </si>
  <si>
    <t>Лента для бейджа с логотипом, пластиковые бейджи, Форум 17.09.2025</t>
  </si>
  <si>
    <t>Услуги полиграфии. Раздаточный комплект участникам Форума 17.09.2025</t>
  </si>
  <si>
    <t>Услуги прачечной, Форум 17.09.2025</t>
  </si>
  <si>
    <t>Услуги ведущего на мероприятии, Форум 17.09.2025</t>
  </si>
  <si>
    <t>Услуги типографии (брендирование), Форум 17.09.2025</t>
  </si>
  <si>
    <t>Производство конструкций, Форум 17.09.2025</t>
  </si>
  <si>
    <t>Полиграфическая продукция, раздаточный комплект участнику, Форум 17.09.2025</t>
  </si>
  <si>
    <t>Услуги по организации выступления музыкального коллектива, Форум 17.09.2025</t>
  </si>
  <si>
    <t>Услуги кейтеринга, Форум 17.09.2025</t>
  </si>
  <si>
    <t>Гостиничные услуги по проживанию участников Форума (16.09.25-18.09.25), Форум 17.09.2025</t>
  </si>
  <si>
    <t>Обеспечительный платеж за медель и оборудование, Форум 17.09.2025</t>
  </si>
  <si>
    <t>Аренда мебели на Форум, 16.09.2025-17.09.2025</t>
  </si>
  <si>
    <t>Доплата за оказание услуг на спортивном мероприятии "Беги за другом"</t>
  </si>
  <si>
    <t>Аренда подиума на Форум и Премию 17.09.2025</t>
  </si>
  <si>
    <t>Техническое обеспечение Форума и Премии 17.09.2025</t>
  </si>
  <si>
    <t>Расходный материал для принтера (красящая лента), Форум 17.09.2025</t>
  </si>
  <si>
    <t>Услуги по подготовке спикера, Форум 17.09.2025</t>
  </si>
  <si>
    <t>Организация и проведение мероприятия, Форум 17.09.2025</t>
  </si>
  <si>
    <t>Вода питьевая, Форум 17.09.2025</t>
  </si>
  <si>
    <t>Информационные услуги по подбору площадок для РИМ, мероприятие "Беги за другом"</t>
  </si>
  <si>
    <t>Транспортное обслуживание за 18.09.25, Форум 17.09.2025</t>
  </si>
  <si>
    <t>Канцелярские товары, Форум 17.09.2025</t>
  </si>
  <si>
    <t>Оказание услуг по организации мероприятия (подготовка спикеров к выступлению на Форуме 17.09.2025г.)</t>
  </si>
  <si>
    <t>Канцелярские товары (рамки для Форума)</t>
  </si>
  <si>
    <t>Услуги полиграфии, Форум 17.09.2025</t>
  </si>
  <si>
    <t>Услуги по организации мероприятия, подготовка спикеров, Форум 17.09.2025</t>
  </si>
  <si>
    <t>Услуги полиграфии. Раздаточный комплект участнику, Форум 17.09.2025</t>
  </si>
  <si>
    <t>Право использования сервиса Vigbo, тариф "Бизнес" (1 год), домен fondnika-help.ru</t>
  </si>
  <si>
    <t>Пополнение хостингового счёта аккаунта fondnika</t>
  </si>
  <si>
    <t xml:space="preserve">Авансовый платеж за услуги агента по информированию граждан о деятельности фонда и привлечению к благотворительности </t>
  </si>
  <si>
    <t>Услуги агента по информированию граждан о деятельности фонда и привлечению к благ-ти за период 01.05.2025-31.05.2025</t>
  </si>
  <si>
    <t>Услуги по проведению рекламных кампаний и привлечению доноров из сетиинтернет за период 01.08.2025-31.08.2025</t>
  </si>
  <si>
    <t>Услуги по организации мероприятия Форум 17.09.2025г. (фотограф)</t>
  </si>
  <si>
    <t>Возмещение расходов сотруднику Игнатовой М.В. по АО от 24.09.2025г. Адресные папки, папки-планшет, самоклеящиеся этикетки для Форума 17.09.25</t>
  </si>
  <si>
    <t>Изготовление обучающих видео/аудио материалов к курсу Зооволонтерства</t>
  </si>
  <si>
    <t>Аренда контейнера для ТКО за период 01.08.2025-31.08.2025, центр "Мокрый Нос"</t>
  </si>
  <si>
    <t>Строительные материалы для проведения МК 06.09.2025</t>
  </si>
  <si>
    <t>Вывоз ТКО за период 01.08.2025-31.08.2025, приют "НИКА"</t>
  </si>
  <si>
    <t>Вывоз ТКО за период 01.08.2025-31.08.2025, Центр "Мокрый Нос"</t>
  </si>
  <si>
    <t>Услуги фотосъемки животных за период 01.09.2025-30.09.2025</t>
  </si>
  <si>
    <t>Обеспечительный платеж по Договору субаренды № 02/11/25-Б от 27.08.2025, фестиваль Woof Москва</t>
  </si>
  <si>
    <t>Услуги по размещению афиш в период 15.09.2025- 21.09.2025, фестиваль Woof Москва</t>
  </si>
  <si>
    <t xml:space="preserve">Оказание услуг по проведению фестиваля Woof в г. Ростов-на-Дону 27.09.2025-28.09.2025 </t>
  </si>
  <si>
    <t>Аренда подиума 03.10.2025-05.10.2025, фестиваль Woof Краснодар</t>
  </si>
  <si>
    <t>Обеды для волонтеров, фестиваль Woof Санкт-Петербург</t>
  </si>
  <si>
    <t>Услуги ведущего на мероприятие 20.09.2025-21.09.2025, фестиваль Woof Санкт-Петербург</t>
  </si>
  <si>
    <t>Командировочные расходы. Покупка ЖД билетов Ростов-на-Дону-Краснодар 25.09.2025, фестиваль Woof Краснодар</t>
  </si>
  <si>
    <t xml:space="preserve">Суточные сотрудникам Woof Ростов, Краснодар </t>
  </si>
  <si>
    <t>Командировочные расходы. Проживание, фестиваль Woof Ростов-на-Дону</t>
  </si>
  <si>
    <t>Размещение рекламы в транспорте г.Москва 15.10.2025-31.10.2025, фестиваль Woof Москва</t>
  </si>
  <si>
    <t>Обеспечение питанием волонтеров 27.09.2025-28.09.2025, фестиваль Woof Ростов-на-Дону</t>
  </si>
  <si>
    <t>Услуги по проведению мероприятия 27.09.2025-28.09.2025, диджей на фестиваль Woof Ростов-на-Дону</t>
  </si>
  <si>
    <t>Проезд до площадки фестиваля, Woof Санкт-Петербург</t>
  </si>
  <si>
    <t>Услуги печати (договоры пристройства, бейджи), Woof Санкт-Петербург</t>
  </si>
  <si>
    <t>Доставка на фестиваль Беги за другом</t>
  </si>
  <si>
    <t>Услуги доставки груза за период 01.08.2025-31.08.2025</t>
  </si>
  <si>
    <t>Командировочные расходы (проживание)18.09-22.09.2025, фестиваль Woof Санкт-Петербург</t>
  </si>
  <si>
    <t>Командировочные расходы (проживание) 26-29.09.25, фестиваль Woof Ростов-на-Дону</t>
  </si>
  <si>
    <t>Расходы на транспортно-логистические услуги, I Всероссийский Форум 17.09.2025</t>
  </si>
  <si>
    <t>Установка катетера, кошка Юнона, клиника Оригами</t>
  </si>
  <si>
    <t>УЗИ брюшной полости, собака Тема, клиника Оригами</t>
  </si>
  <si>
    <t>Прием стоматолога, кошка Сильва, клиника Оригами</t>
  </si>
  <si>
    <t>Кардиообследование, собака Бейлис, клиника Оригами</t>
  </si>
  <si>
    <t>Прием терапевта, УЗИ брюшной полости, собака Соня, клиника Оригами</t>
  </si>
  <si>
    <t xml:space="preserve">Прием терапевта, УЗИ, анализы, собака Спартак, клиника Оригами </t>
  </si>
  <si>
    <t>Прием хирурга, анализы, рентген, собака Варя, клиника Белый клык</t>
  </si>
  <si>
    <t>Хирургические манипуляции, анализы, кошка Юнона, клиника Оригами</t>
  </si>
  <si>
    <t xml:space="preserve">Прием терапевта, стационар, анализы, исследования, кошка Принцесса, клиника Оригами </t>
  </si>
  <si>
    <t>Лечение в стационаре, анализы, собака Вульфи, клиника Белый клык</t>
  </si>
  <si>
    <t>Прием кардиолога, собака Варя, клиника 101 Далматинец Химки</t>
  </si>
  <si>
    <t>Исследования, собака Мартин, клиника 101 Далматинец Сходня</t>
  </si>
  <si>
    <t>Хирургические манипуляции, рентген, кот Барсюша, клиника 101 Далматинец Химки</t>
  </si>
  <si>
    <t>Хирургические манипуляции, рентген, собака Айна, клиника 101 Далматинец Сходня</t>
  </si>
  <si>
    <t>Хирургические манипуляции, рентген, собака Рыжеус, клиника 101 Далматинец Химки</t>
  </si>
  <si>
    <t>Стоматологическая операция, рентген, кот Амокс, клиника 101 Далматинец Химки</t>
  </si>
  <si>
    <t>Суточные сотрудникам, Woof Санкт-Петербург 18.09.2025-22.09.2025</t>
  </si>
  <si>
    <t xml:space="preserve">Покупка билетов Москва - С.Петербург-Москва 18.09.-22.09.2025, фестиваль Woof Санкт-Петкрбург </t>
  </si>
  <si>
    <t>Покупка ЖД билетов Москва - Ростов-на-Дону 25.09.2025, фестиваль Woof Росто-на Дону</t>
  </si>
  <si>
    <t>Покупка авиабилетов Краснодар-Москва 06.10.25,фестиваль Woof Краснодар</t>
  </si>
  <si>
    <t>Проживание 29.09.2025-06.10.2025 сотрудников, фестиваль Woof Краснодар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</si>
</sst>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0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28"/>
  <sheetViews>
    <sheetView workbookViewId="0">
      <selection activeCell="B30" sqref="B30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8">
        <v>841781.53000000073</v>
      </c>
      <c r="B2" s="6" t="s">
        <v>6</v>
      </c>
    </row>
    <row r="3" spans="1:2" x14ac:dyDescent="0.25">
      <c r="A3" s="8">
        <v>1100</v>
      </c>
      <c r="B3" s="6" t="s">
        <v>7</v>
      </c>
    </row>
    <row r="4" spans="1:2" x14ac:dyDescent="0.25">
      <c r="A4" s="8">
        <v>2678863.9899999993</v>
      </c>
      <c r="B4" s="6" t="s">
        <v>12</v>
      </c>
    </row>
    <row r="5" spans="1:2" x14ac:dyDescent="0.25">
      <c r="A5" s="8">
        <v>245633.12</v>
      </c>
      <c r="B5" s="6" t="s">
        <v>8</v>
      </c>
    </row>
    <row r="6" spans="1:2" x14ac:dyDescent="0.25">
      <c r="A6" s="8">
        <v>1845804.3199999998</v>
      </c>
      <c r="B6" s="6" t="s">
        <v>37</v>
      </c>
    </row>
    <row r="7" spans="1:2" x14ac:dyDescent="0.25">
      <c r="A7" s="8">
        <v>6860</v>
      </c>
      <c r="B7" s="6" t="s">
        <v>34</v>
      </c>
    </row>
    <row r="8" spans="1:2" x14ac:dyDescent="0.25">
      <c r="A8" s="8">
        <v>525960.19999999995</v>
      </c>
      <c r="B8" s="6" t="s">
        <v>22</v>
      </c>
    </row>
    <row r="9" spans="1:2" x14ac:dyDescent="0.25">
      <c r="A9" s="8">
        <v>278788.40000000002</v>
      </c>
      <c r="B9" s="6" t="s">
        <v>25</v>
      </c>
    </row>
    <row r="10" spans="1:2" ht="13.2" customHeight="1" x14ac:dyDescent="0.25">
      <c r="A10" s="8">
        <f>1168069.97+826745</f>
        <v>1994814.97</v>
      </c>
      <c r="B10" s="6" t="s">
        <v>9</v>
      </c>
    </row>
    <row r="11" spans="1:2" ht="13.2" customHeight="1" x14ac:dyDescent="0.25">
      <c r="A11" s="8">
        <v>57000</v>
      </c>
      <c r="B11" s="44" t="s">
        <v>38</v>
      </c>
    </row>
    <row r="12" spans="1:2" x14ac:dyDescent="0.25">
      <c r="A12" s="8">
        <v>357765</v>
      </c>
      <c r="B12" s="6" t="s">
        <v>10</v>
      </c>
    </row>
    <row r="13" spans="1:2" x14ac:dyDescent="0.25">
      <c r="A13" s="8">
        <v>18461.180000000004</v>
      </c>
      <c r="B13" s="6" t="s">
        <v>39</v>
      </c>
    </row>
    <row r="14" spans="1:2" x14ac:dyDescent="0.25">
      <c r="A14" s="8">
        <v>12030</v>
      </c>
      <c r="B14" s="6" t="s">
        <v>13</v>
      </c>
    </row>
    <row r="15" spans="1:2" x14ac:dyDescent="0.25">
      <c r="A15" s="8">
        <v>734124.58000000019</v>
      </c>
      <c r="B15" s="6" t="s">
        <v>11</v>
      </c>
    </row>
    <row r="16" spans="1:2" x14ac:dyDescent="0.25">
      <c r="A16" s="8">
        <v>65948</v>
      </c>
      <c r="B16" s="6" t="s">
        <v>14</v>
      </c>
    </row>
    <row r="17" spans="1:2" x14ac:dyDescent="0.25">
      <c r="A17" s="8">
        <v>24489</v>
      </c>
      <c r="B17" s="6" t="s">
        <v>36</v>
      </c>
    </row>
    <row r="18" spans="1:2" x14ac:dyDescent="0.25">
      <c r="A18" s="8">
        <v>18255.400000000001</v>
      </c>
      <c r="B18" s="6" t="s">
        <v>35</v>
      </c>
    </row>
    <row r="19" spans="1:2" x14ac:dyDescent="0.25">
      <c r="A19" s="8">
        <v>77910</v>
      </c>
      <c r="B19" s="6" t="s">
        <v>15</v>
      </c>
    </row>
    <row r="20" spans="1:2" x14ac:dyDescent="0.25">
      <c r="A20" s="8">
        <v>356</v>
      </c>
      <c r="B20" s="6" t="s">
        <v>40</v>
      </c>
    </row>
    <row r="21" spans="1:2" x14ac:dyDescent="0.25">
      <c r="A21" s="8">
        <v>256334.14</v>
      </c>
      <c r="B21" s="6" t="s">
        <v>31</v>
      </c>
    </row>
    <row r="22" spans="1:2" x14ac:dyDescent="0.25">
      <c r="A22" s="8">
        <v>156348</v>
      </c>
      <c r="B22" s="33" t="s">
        <v>32</v>
      </c>
    </row>
    <row r="23" spans="1:2" ht="11.4" customHeight="1" x14ac:dyDescent="0.25">
      <c r="A23" s="8">
        <f>1080+1880000</f>
        <v>1881080</v>
      </c>
      <c r="B23" s="6" t="s">
        <v>33</v>
      </c>
    </row>
    <row r="24" spans="1:2" x14ac:dyDescent="0.25">
      <c r="A24" s="8">
        <v>60065.75</v>
      </c>
      <c r="B24" s="6" t="s">
        <v>16</v>
      </c>
    </row>
    <row r="25" spans="1:2" x14ac:dyDescent="0.25">
      <c r="A25" s="18">
        <f>SUM(A2:A24)</f>
        <v>12139773.580000002</v>
      </c>
      <c r="B25" s="17" t="s">
        <v>4</v>
      </c>
    </row>
    <row r="28" spans="1:2" x14ac:dyDescent="0.25">
      <c r="B28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210"/>
  <sheetViews>
    <sheetView tabSelected="1" topLeftCell="A175" workbookViewId="0">
      <selection activeCell="C162" sqref="C162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46.5546875" style="1" customWidth="1"/>
    <col min="4" max="4" width="10.109375" style="1" bestFit="1" customWidth="1"/>
    <col min="5" max="16384" width="9.109375" style="1"/>
  </cols>
  <sheetData>
    <row r="1" spans="1:3" x14ac:dyDescent="0.25">
      <c r="A1" s="29" t="s">
        <v>19</v>
      </c>
      <c r="B1" s="23"/>
      <c r="C1" s="24"/>
    </row>
    <row r="2" spans="1:3" s="5" customFormat="1" ht="53.4" customHeight="1" x14ac:dyDescent="0.25">
      <c r="A2" s="45" t="s">
        <v>21</v>
      </c>
      <c r="B2" s="46"/>
      <c r="C2" s="46"/>
    </row>
    <row r="3" spans="1:3" s="32" customFormat="1" ht="13.8" customHeight="1" x14ac:dyDescent="0.25">
      <c r="A3" s="38" t="s">
        <v>60</v>
      </c>
      <c r="B3" s="39">
        <v>10000</v>
      </c>
      <c r="C3" s="32" t="s">
        <v>81</v>
      </c>
    </row>
    <row r="4" spans="1:3" s="32" customFormat="1" ht="13.8" customHeight="1" x14ac:dyDescent="0.25">
      <c r="A4" s="38" t="s">
        <v>60</v>
      </c>
      <c r="B4" s="39">
        <v>155585.5</v>
      </c>
      <c r="C4" s="41" t="s">
        <v>82</v>
      </c>
    </row>
    <row r="5" spans="1:3" s="32" customFormat="1" ht="13.8" customHeight="1" x14ac:dyDescent="0.25">
      <c r="A5" s="38" t="s">
        <v>60</v>
      </c>
      <c r="B5" s="39">
        <v>156000</v>
      </c>
      <c r="C5" s="41" t="s">
        <v>83</v>
      </c>
    </row>
    <row r="6" spans="1:3" s="32" customFormat="1" ht="13.8" customHeight="1" x14ac:dyDescent="0.25">
      <c r="A6" s="38" t="s">
        <v>61</v>
      </c>
      <c r="B6" s="39">
        <f>30000+30000+30000</f>
        <v>90000</v>
      </c>
      <c r="C6" s="42" t="s">
        <v>45</v>
      </c>
    </row>
    <row r="7" spans="1:3" s="32" customFormat="1" ht="13.8" customHeight="1" x14ac:dyDescent="0.25">
      <c r="A7" s="38" t="s">
        <v>61</v>
      </c>
      <c r="B7" s="8">
        <v>41650</v>
      </c>
      <c r="C7" s="4" t="s">
        <v>47</v>
      </c>
    </row>
    <row r="8" spans="1:3" s="32" customFormat="1" ht="13.8" customHeight="1" x14ac:dyDescent="0.25">
      <c r="A8" s="38" t="s">
        <v>62</v>
      </c>
      <c r="B8" s="8">
        <v>2888.8</v>
      </c>
      <c r="C8" s="4" t="s">
        <v>189</v>
      </c>
    </row>
    <row r="9" spans="1:3" s="32" customFormat="1" ht="13.8" customHeight="1" x14ac:dyDescent="0.25">
      <c r="A9" s="38" t="s">
        <v>63</v>
      </c>
      <c r="B9" s="39">
        <v>5893.95</v>
      </c>
      <c r="C9" s="32" t="s">
        <v>84</v>
      </c>
    </row>
    <row r="10" spans="1:3" s="32" customFormat="1" ht="13.8" customHeight="1" x14ac:dyDescent="0.25">
      <c r="A10" s="38" t="s">
        <v>63</v>
      </c>
      <c r="B10" s="39">
        <v>27220.82</v>
      </c>
      <c r="C10" s="32" t="s">
        <v>85</v>
      </c>
    </row>
    <row r="11" spans="1:3" s="32" customFormat="1" ht="13.8" customHeight="1" x14ac:dyDescent="0.25">
      <c r="A11" s="38" t="s">
        <v>63</v>
      </c>
      <c r="B11" s="39">
        <v>30961.95</v>
      </c>
      <c r="C11" s="32" t="s">
        <v>86</v>
      </c>
    </row>
    <row r="12" spans="1:3" s="32" customFormat="1" ht="13.8" customHeight="1" x14ac:dyDescent="0.25">
      <c r="A12" s="38" t="s">
        <v>63</v>
      </c>
      <c r="B12" s="39">
        <v>164660</v>
      </c>
      <c r="C12" s="32" t="s">
        <v>87</v>
      </c>
    </row>
    <row r="13" spans="1:3" s="32" customFormat="1" ht="13.8" customHeight="1" x14ac:dyDescent="0.25">
      <c r="A13" s="38" t="s">
        <v>64</v>
      </c>
      <c r="B13" s="39">
        <f>5370.4+11508</f>
        <v>16878.400000000001</v>
      </c>
      <c r="C13" s="32" t="s">
        <v>42</v>
      </c>
    </row>
    <row r="14" spans="1:3" s="32" customFormat="1" ht="13.8" customHeight="1" x14ac:dyDescent="0.25">
      <c r="A14" s="38" t="s">
        <v>64</v>
      </c>
      <c r="B14" s="39">
        <v>12750</v>
      </c>
      <c r="C14" s="32" t="s">
        <v>88</v>
      </c>
    </row>
    <row r="15" spans="1:3" s="32" customFormat="1" ht="13.8" customHeight="1" x14ac:dyDescent="0.25">
      <c r="A15" s="38" t="s">
        <v>64</v>
      </c>
      <c r="B15" s="39">
        <f>29425+2230+1780+1000+1880+5134+1900+2750+5554.5+2800</f>
        <v>54453.5</v>
      </c>
      <c r="C15" s="32" t="s">
        <v>89</v>
      </c>
    </row>
    <row r="16" spans="1:3" s="32" customFormat="1" ht="13.8" customHeight="1" x14ac:dyDescent="0.25">
      <c r="A16" s="38" t="s">
        <v>64</v>
      </c>
      <c r="B16" s="39">
        <v>63600</v>
      </c>
      <c r="C16" s="32" t="s">
        <v>90</v>
      </c>
    </row>
    <row r="17" spans="1:3" s="32" customFormat="1" ht="13.8" customHeight="1" x14ac:dyDescent="0.25">
      <c r="A17" s="38" t="s">
        <v>64</v>
      </c>
      <c r="B17" s="39">
        <v>126820</v>
      </c>
      <c r="C17" s="32" t="s">
        <v>190</v>
      </c>
    </row>
    <row r="18" spans="1:3" s="32" customFormat="1" ht="13.8" customHeight="1" x14ac:dyDescent="0.25">
      <c r="A18" s="38" t="s">
        <v>65</v>
      </c>
      <c r="B18" s="39">
        <v>13091.4</v>
      </c>
      <c r="C18" s="32" t="s">
        <v>91</v>
      </c>
    </row>
    <row r="19" spans="1:3" s="32" customFormat="1" ht="13.8" customHeight="1" x14ac:dyDescent="0.25">
      <c r="A19" s="38" t="s">
        <v>65</v>
      </c>
      <c r="B19" s="39">
        <v>15563.2</v>
      </c>
      <c r="C19" s="32" t="s">
        <v>191</v>
      </c>
    </row>
    <row r="20" spans="1:3" s="32" customFormat="1" ht="13.8" customHeight="1" x14ac:dyDescent="0.25">
      <c r="A20" s="38" t="s">
        <v>65</v>
      </c>
      <c r="B20" s="39">
        <v>49967.519999999997</v>
      </c>
      <c r="C20" s="32" t="s">
        <v>192</v>
      </c>
    </row>
    <row r="21" spans="1:3" s="32" customFormat="1" ht="13.8" customHeight="1" x14ac:dyDescent="0.25">
      <c r="A21" s="38" t="s">
        <v>67</v>
      </c>
      <c r="B21" s="39">
        <v>50000</v>
      </c>
      <c r="C21" s="32" t="s">
        <v>43</v>
      </c>
    </row>
    <row r="22" spans="1:3" s="32" customFormat="1" ht="13.8" customHeight="1" x14ac:dyDescent="0.25">
      <c r="A22" s="38" t="s">
        <v>68</v>
      </c>
      <c r="B22" s="39">
        <f>678+3000+80+97</f>
        <v>3855</v>
      </c>
      <c r="C22" s="32" t="s">
        <v>44</v>
      </c>
    </row>
    <row r="23" spans="1:3" s="32" customFormat="1" ht="13.8" customHeight="1" x14ac:dyDescent="0.25">
      <c r="A23" s="38" t="s">
        <v>68</v>
      </c>
      <c r="B23" s="39">
        <v>3055</v>
      </c>
      <c r="C23" s="32" t="s">
        <v>41</v>
      </c>
    </row>
    <row r="24" spans="1:3" s="32" customFormat="1" ht="13.8" customHeight="1" x14ac:dyDescent="0.25">
      <c r="A24" s="38" t="s">
        <v>68</v>
      </c>
      <c r="B24" s="39">
        <f>8670+11560</f>
        <v>20230</v>
      </c>
      <c r="C24" s="32" t="s">
        <v>92</v>
      </c>
    </row>
    <row r="25" spans="1:3" s="32" customFormat="1" ht="13.8" customHeight="1" x14ac:dyDescent="0.25">
      <c r="A25" s="38" t="s">
        <v>68</v>
      </c>
      <c r="B25" s="39">
        <v>24645.13</v>
      </c>
      <c r="C25" s="32" t="s">
        <v>93</v>
      </c>
    </row>
    <row r="26" spans="1:3" s="32" customFormat="1" ht="13.8" customHeight="1" x14ac:dyDescent="0.25">
      <c r="A26" s="38" t="s">
        <v>69</v>
      </c>
      <c r="B26" s="39">
        <v>527</v>
      </c>
      <c r="C26" s="32" t="s">
        <v>213</v>
      </c>
    </row>
    <row r="27" spans="1:3" s="32" customFormat="1" ht="13.8" customHeight="1" x14ac:dyDescent="0.25">
      <c r="A27" s="38" t="s">
        <v>69</v>
      </c>
      <c r="B27" s="39">
        <v>3315</v>
      </c>
      <c r="C27" s="32" t="s">
        <v>214</v>
      </c>
    </row>
    <row r="28" spans="1:3" s="32" customFormat="1" ht="13.8" customHeight="1" x14ac:dyDescent="0.25">
      <c r="A28" s="38" t="s">
        <v>69</v>
      </c>
      <c r="B28" s="39">
        <v>3400</v>
      </c>
      <c r="C28" s="32" t="s">
        <v>215</v>
      </c>
    </row>
    <row r="29" spans="1:3" s="32" customFormat="1" ht="13.8" customHeight="1" x14ac:dyDescent="0.25">
      <c r="A29" s="38" t="s">
        <v>69</v>
      </c>
      <c r="B29" s="39">
        <v>4080</v>
      </c>
      <c r="C29" s="32" t="s">
        <v>216</v>
      </c>
    </row>
    <row r="30" spans="1:3" s="32" customFormat="1" ht="13.8" customHeight="1" x14ac:dyDescent="0.25">
      <c r="A30" s="38" t="s">
        <v>69</v>
      </c>
      <c r="B30" s="39">
        <v>5695</v>
      </c>
      <c r="C30" s="32" t="s">
        <v>217</v>
      </c>
    </row>
    <row r="31" spans="1:3" s="32" customFormat="1" ht="13.8" customHeight="1" x14ac:dyDescent="0.25">
      <c r="A31" s="38" t="s">
        <v>69</v>
      </c>
      <c r="B31" s="39">
        <v>7400</v>
      </c>
      <c r="C31" s="32" t="s">
        <v>218</v>
      </c>
    </row>
    <row r="32" spans="1:3" s="32" customFormat="1" ht="13.8" customHeight="1" x14ac:dyDescent="0.25">
      <c r="A32" s="38" t="s">
        <v>69</v>
      </c>
      <c r="B32" s="39">
        <v>15765</v>
      </c>
      <c r="C32" s="32" t="s">
        <v>219</v>
      </c>
    </row>
    <row r="33" spans="1:3" s="32" customFormat="1" ht="13.8" customHeight="1" x14ac:dyDescent="0.25">
      <c r="A33" s="38" t="s">
        <v>69</v>
      </c>
      <c r="B33" s="39">
        <v>17540</v>
      </c>
      <c r="C33" s="32" t="s">
        <v>220</v>
      </c>
    </row>
    <row r="34" spans="1:3" s="32" customFormat="1" ht="13.8" customHeight="1" x14ac:dyDescent="0.25">
      <c r="A34" s="38" t="s">
        <v>69</v>
      </c>
      <c r="B34" s="39">
        <v>51535</v>
      </c>
      <c r="C34" s="32" t="s">
        <v>221</v>
      </c>
    </row>
    <row r="35" spans="1:3" s="32" customFormat="1" ht="13.8" customHeight="1" x14ac:dyDescent="0.25">
      <c r="A35" s="38" t="s">
        <v>69</v>
      </c>
      <c r="B35" s="39">
        <v>135184</v>
      </c>
      <c r="C35" s="32" t="s">
        <v>222</v>
      </c>
    </row>
    <row r="36" spans="1:3" s="32" customFormat="1" ht="13.8" customHeight="1" x14ac:dyDescent="0.25">
      <c r="A36" s="38" t="s">
        <v>70</v>
      </c>
      <c r="B36" s="39">
        <v>1348.1</v>
      </c>
      <c r="C36" s="32" t="s">
        <v>96</v>
      </c>
    </row>
    <row r="37" spans="1:3" s="32" customFormat="1" ht="13.8" customHeight="1" x14ac:dyDescent="0.25">
      <c r="A37" s="38" t="s">
        <v>71</v>
      </c>
      <c r="B37" s="39">
        <v>21590</v>
      </c>
      <c r="C37" s="32" t="s">
        <v>97</v>
      </c>
    </row>
    <row r="38" spans="1:3" s="32" customFormat="1" ht="13.8" customHeight="1" x14ac:dyDescent="0.25">
      <c r="A38" s="38" t="s">
        <v>71</v>
      </c>
      <c r="B38" s="39">
        <v>150075</v>
      </c>
      <c r="C38" s="32" t="s">
        <v>98</v>
      </c>
    </row>
    <row r="39" spans="1:3" s="32" customFormat="1" ht="13.8" customHeight="1" x14ac:dyDescent="0.25">
      <c r="A39" s="38" t="s">
        <v>73</v>
      </c>
      <c r="B39" s="39">
        <v>220815</v>
      </c>
      <c r="C39" s="32" t="s">
        <v>94</v>
      </c>
    </row>
    <row r="40" spans="1:3" s="32" customFormat="1" ht="13.8" customHeight="1" x14ac:dyDescent="0.25">
      <c r="A40" s="38" t="s">
        <v>74</v>
      </c>
      <c r="B40" s="39">
        <v>3745</v>
      </c>
      <c r="C40" s="32" t="s">
        <v>100</v>
      </c>
    </row>
    <row r="41" spans="1:3" s="32" customFormat="1" ht="13.8" customHeight="1" x14ac:dyDescent="0.25">
      <c r="A41" s="38" t="s">
        <v>74</v>
      </c>
      <c r="B41" s="39">
        <f>5300+7000</f>
        <v>12300</v>
      </c>
      <c r="C41" s="32" t="s">
        <v>99</v>
      </c>
    </row>
    <row r="42" spans="1:3" s="32" customFormat="1" ht="13.8" customHeight="1" x14ac:dyDescent="0.25">
      <c r="A42" s="38" t="s">
        <v>74</v>
      </c>
      <c r="B42" s="39">
        <f>9864.24+4712.23</f>
        <v>14576.47</v>
      </c>
      <c r="C42" s="32" t="s">
        <v>101</v>
      </c>
    </row>
    <row r="43" spans="1:3" s="32" customFormat="1" ht="13.8" customHeight="1" x14ac:dyDescent="0.25">
      <c r="A43" s="38" t="s">
        <v>74</v>
      </c>
      <c r="B43" s="39">
        <v>37722</v>
      </c>
      <c r="C43" s="32" t="s">
        <v>102</v>
      </c>
    </row>
    <row r="44" spans="1:3" s="32" customFormat="1" ht="13.8" customHeight="1" x14ac:dyDescent="0.25">
      <c r="A44" s="38" t="s">
        <v>77</v>
      </c>
      <c r="B44" s="39">
        <v>2367</v>
      </c>
      <c r="C44" s="32" t="s">
        <v>223</v>
      </c>
    </row>
    <row r="45" spans="1:3" s="32" customFormat="1" ht="13.8" customHeight="1" x14ac:dyDescent="0.25">
      <c r="A45" s="38" t="s">
        <v>77</v>
      </c>
      <c r="B45" s="39">
        <v>4256</v>
      </c>
      <c r="C45" s="32" t="s">
        <v>104</v>
      </c>
    </row>
    <row r="46" spans="1:3" s="32" customFormat="1" ht="13.8" customHeight="1" x14ac:dyDescent="0.25">
      <c r="A46" s="38" t="s">
        <v>77</v>
      </c>
      <c r="B46" s="39">
        <v>4570</v>
      </c>
      <c r="C46" s="32" t="s">
        <v>224</v>
      </c>
    </row>
    <row r="47" spans="1:3" s="32" customFormat="1" ht="13.8" customHeight="1" x14ac:dyDescent="0.25">
      <c r="A47" s="38" t="s">
        <v>77</v>
      </c>
      <c r="B47" s="39">
        <f>11000+27000</f>
        <v>38000</v>
      </c>
      <c r="C47" s="32" t="s">
        <v>95</v>
      </c>
    </row>
    <row r="48" spans="1:3" s="32" customFormat="1" ht="13.8" customHeight="1" x14ac:dyDescent="0.25">
      <c r="A48" s="38" t="s">
        <v>77</v>
      </c>
      <c r="B48" s="39">
        <v>17634</v>
      </c>
      <c r="C48" s="32" t="s">
        <v>225</v>
      </c>
    </row>
    <row r="49" spans="1:3" s="32" customFormat="1" ht="13.8" customHeight="1" x14ac:dyDescent="0.25">
      <c r="A49" s="38" t="s">
        <v>77</v>
      </c>
      <c r="B49" s="39">
        <v>18789</v>
      </c>
      <c r="C49" s="32" t="s">
        <v>226</v>
      </c>
    </row>
    <row r="50" spans="1:3" s="32" customFormat="1" ht="13.8" customHeight="1" x14ac:dyDescent="0.25">
      <c r="A50" s="38" t="s">
        <v>77</v>
      </c>
      <c r="B50" s="39">
        <v>30945</v>
      </c>
      <c r="C50" s="32" t="s">
        <v>227</v>
      </c>
    </row>
    <row r="51" spans="1:3" s="32" customFormat="1" ht="13.8" customHeight="1" x14ac:dyDescent="0.25">
      <c r="A51" s="38" t="s">
        <v>78</v>
      </c>
      <c r="B51" s="39">
        <v>64393</v>
      </c>
      <c r="C51" s="32" t="s">
        <v>103</v>
      </c>
    </row>
    <row r="52" spans="1:3" s="32" customFormat="1" ht="13.8" customHeight="1" x14ac:dyDescent="0.25">
      <c r="A52" s="38" t="s">
        <v>79</v>
      </c>
      <c r="B52" s="39">
        <v>5950.01</v>
      </c>
      <c r="C52" s="32" t="s">
        <v>105</v>
      </c>
    </row>
    <row r="53" spans="1:3" s="32" customFormat="1" ht="13.8" customHeight="1" x14ac:dyDescent="0.25">
      <c r="A53" s="38" t="s">
        <v>79</v>
      </c>
      <c r="B53" s="39">
        <v>10440</v>
      </c>
      <c r="C53" s="32" t="s">
        <v>46</v>
      </c>
    </row>
    <row r="54" spans="1:3" s="32" customFormat="1" ht="13.8" customHeight="1" x14ac:dyDescent="0.25">
      <c r="A54" s="38" t="s">
        <v>79</v>
      </c>
      <c r="B54" s="39">
        <v>15023</v>
      </c>
      <c r="C54" s="32" t="s">
        <v>228</v>
      </c>
    </row>
    <row r="55" spans="1:3" s="32" customFormat="1" ht="13.8" customHeight="1" x14ac:dyDescent="0.25">
      <c r="A55" s="38" t="s">
        <v>80</v>
      </c>
      <c r="B55" s="39">
        <v>3590</v>
      </c>
      <c r="C55" s="32" t="s">
        <v>106</v>
      </c>
    </row>
    <row r="56" spans="1:3" s="32" customFormat="1" ht="13.8" customHeight="1" x14ac:dyDescent="0.25">
      <c r="A56" s="38" t="s">
        <v>80</v>
      </c>
      <c r="B56" s="39">
        <v>7217.1</v>
      </c>
      <c r="C56" s="32" t="s">
        <v>107</v>
      </c>
    </row>
    <row r="57" spans="1:3" s="32" customFormat="1" ht="13.8" customHeight="1" x14ac:dyDescent="0.25">
      <c r="A57" s="38" t="s">
        <v>80</v>
      </c>
      <c r="B57" s="39">
        <v>48000</v>
      </c>
      <c r="C57" s="32" t="s">
        <v>193</v>
      </c>
    </row>
    <row r="58" spans="1:3" s="32" customFormat="1" ht="13.8" customHeight="1" x14ac:dyDescent="0.25">
      <c r="A58" s="38" t="s">
        <v>80</v>
      </c>
      <c r="B58" s="39">
        <v>194248.6</v>
      </c>
      <c r="C58" s="32" t="s">
        <v>108</v>
      </c>
    </row>
    <row r="59" spans="1:3" x14ac:dyDescent="0.25">
      <c r="A59" s="34"/>
      <c r="B59" s="35">
        <v>2939011.93</v>
      </c>
      <c r="C59" s="35" t="s">
        <v>26</v>
      </c>
    </row>
    <row r="60" spans="1:3" s="4" customFormat="1" x14ac:dyDescent="0.3">
      <c r="A60" s="34"/>
      <c r="B60" s="35">
        <f>5878.02+225188.9</f>
        <v>231066.91999999998</v>
      </c>
      <c r="C60" s="35" t="s">
        <v>27</v>
      </c>
    </row>
    <row r="61" spans="1:3" s="4" customFormat="1" x14ac:dyDescent="0.3">
      <c r="A61" s="9" t="s">
        <v>2</v>
      </c>
      <c r="B61" s="10">
        <f>SUM(B3:B60)</f>
        <v>5481884.3000000007</v>
      </c>
      <c r="C61" s="11"/>
    </row>
    <row r="62" spans="1:3" ht="15" customHeight="1" x14ac:dyDescent="0.25">
      <c r="A62" s="31" t="s">
        <v>17</v>
      </c>
      <c r="B62" s="25"/>
      <c r="C62" s="26"/>
    </row>
    <row r="63" spans="1:3" s="4" customFormat="1" ht="30" customHeight="1" x14ac:dyDescent="0.3">
      <c r="A63" s="47" t="s">
        <v>30</v>
      </c>
      <c r="B63" s="47"/>
      <c r="C63" s="47"/>
    </row>
    <row r="64" spans="1:3" x14ac:dyDescent="0.25">
      <c r="A64" s="34"/>
      <c r="B64" s="35">
        <v>437545.46</v>
      </c>
      <c r="C64" s="35" t="s">
        <v>26</v>
      </c>
    </row>
    <row r="65" spans="1:3" s="4" customFormat="1" x14ac:dyDescent="0.3">
      <c r="A65" s="34"/>
      <c r="B65" s="35">
        <f>875.08+33253.46</f>
        <v>34128.54</v>
      </c>
      <c r="C65" s="35" t="s">
        <v>27</v>
      </c>
    </row>
    <row r="66" spans="1:3" s="4" customFormat="1" x14ac:dyDescent="0.3">
      <c r="A66" s="9" t="s">
        <v>2</v>
      </c>
      <c r="B66" s="10">
        <f>SUM(B64:B65)</f>
        <v>471674</v>
      </c>
      <c r="C66" s="11"/>
    </row>
    <row r="67" spans="1:3" s="22" customFormat="1" x14ac:dyDescent="0.3">
      <c r="A67" s="30" t="s">
        <v>18</v>
      </c>
      <c r="B67" s="27"/>
    </row>
    <row r="68" spans="1:3" s="4" customFormat="1" ht="30" customHeight="1" x14ac:dyDescent="0.3">
      <c r="A68" s="45" t="s">
        <v>23</v>
      </c>
      <c r="B68" s="46"/>
      <c r="C68" s="46"/>
    </row>
    <row r="69" spans="1:3" s="32" customFormat="1" ht="13.8" customHeight="1" x14ac:dyDescent="0.25">
      <c r="A69" s="40" t="s">
        <v>60</v>
      </c>
      <c r="B69" s="35">
        <v>42166.18</v>
      </c>
      <c r="C69" s="32" t="s">
        <v>110</v>
      </c>
    </row>
    <row r="70" spans="1:3" s="4" customFormat="1" x14ac:dyDescent="0.3">
      <c r="A70" s="35" t="s">
        <v>60</v>
      </c>
      <c r="B70" s="35">
        <v>983.5</v>
      </c>
      <c r="C70" s="43" t="s">
        <v>111</v>
      </c>
    </row>
    <row r="71" spans="1:3" s="4" customFormat="1" x14ac:dyDescent="0.3">
      <c r="A71" s="35" t="s">
        <v>60</v>
      </c>
      <c r="B71" s="35">
        <v>14433.82</v>
      </c>
      <c r="C71" s="43" t="s">
        <v>110</v>
      </c>
    </row>
    <row r="72" spans="1:3" s="4" customFormat="1" x14ac:dyDescent="0.3">
      <c r="A72" s="35" t="s">
        <v>61</v>
      </c>
      <c r="B72" s="35">
        <v>15000</v>
      </c>
      <c r="C72" s="43" t="s">
        <v>112</v>
      </c>
    </row>
    <row r="73" spans="1:3" s="4" customFormat="1" x14ac:dyDescent="0.3">
      <c r="A73" s="35" t="s">
        <v>61</v>
      </c>
      <c r="B73" s="35">
        <v>250000</v>
      </c>
      <c r="C73" s="43" t="s">
        <v>113</v>
      </c>
    </row>
    <row r="74" spans="1:3" s="4" customFormat="1" x14ac:dyDescent="0.3">
      <c r="A74" s="35" t="s">
        <v>61</v>
      </c>
      <c r="B74" s="35">
        <v>9041</v>
      </c>
      <c r="C74" s="43" t="s">
        <v>114</v>
      </c>
    </row>
    <row r="75" spans="1:3" s="4" customFormat="1" x14ac:dyDescent="0.3">
      <c r="A75" s="35" t="s">
        <v>61</v>
      </c>
      <c r="B75" s="35">
        <v>60000</v>
      </c>
      <c r="C75" s="43" t="s">
        <v>194</v>
      </c>
    </row>
    <row r="76" spans="1:3" s="4" customFormat="1" x14ac:dyDescent="0.3">
      <c r="A76" s="35" t="s">
        <v>62</v>
      </c>
      <c r="B76" s="35">
        <v>173197</v>
      </c>
      <c r="C76" s="43" t="s">
        <v>115</v>
      </c>
    </row>
    <row r="77" spans="1:3" s="4" customFormat="1" x14ac:dyDescent="0.3">
      <c r="A77" s="35" t="s">
        <v>63</v>
      </c>
      <c r="B77" s="35">
        <v>71925</v>
      </c>
      <c r="C77" s="43" t="s">
        <v>195</v>
      </c>
    </row>
    <row r="78" spans="1:3" s="4" customFormat="1" x14ac:dyDescent="0.3">
      <c r="A78" s="35" t="s">
        <v>63</v>
      </c>
      <c r="B78" s="35">
        <v>14166</v>
      </c>
      <c r="C78" s="43" t="s">
        <v>116</v>
      </c>
    </row>
    <row r="79" spans="1:3" s="4" customFormat="1" x14ac:dyDescent="0.3">
      <c r="A79" s="35" t="s">
        <v>63</v>
      </c>
      <c r="B79" s="35">
        <f>20000+15000+15000</f>
        <v>50000</v>
      </c>
      <c r="C79" s="43" t="s">
        <v>117</v>
      </c>
    </row>
    <row r="80" spans="1:3" s="4" customFormat="1" x14ac:dyDescent="0.3">
      <c r="A80" s="35" t="s">
        <v>63</v>
      </c>
      <c r="B80" s="35">
        <v>24080</v>
      </c>
      <c r="C80" s="43" t="s">
        <v>118</v>
      </c>
    </row>
    <row r="81" spans="1:3" s="4" customFormat="1" x14ac:dyDescent="0.3">
      <c r="A81" s="35" t="s">
        <v>64</v>
      </c>
      <c r="B81" s="35">
        <v>15000</v>
      </c>
      <c r="C81" s="43" t="s">
        <v>119</v>
      </c>
    </row>
    <row r="82" spans="1:3" s="4" customFormat="1" x14ac:dyDescent="0.3">
      <c r="A82" s="35" t="s">
        <v>65</v>
      </c>
      <c r="B82" s="35">
        <v>24000</v>
      </c>
      <c r="C82" s="43" t="s">
        <v>120</v>
      </c>
    </row>
    <row r="83" spans="1:3" s="4" customFormat="1" x14ac:dyDescent="0.3">
      <c r="A83" s="35" t="s">
        <v>65</v>
      </c>
      <c r="B83" s="35">
        <v>75000</v>
      </c>
      <c r="C83" s="43" t="s">
        <v>196</v>
      </c>
    </row>
    <row r="84" spans="1:3" s="4" customFormat="1" x14ac:dyDescent="0.3">
      <c r="A84" s="35" t="s">
        <v>65</v>
      </c>
      <c r="B84" s="35">
        <v>300000</v>
      </c>
      <c r="C84" s="43" t="s">
        <v>121</v>
      </c>
    </row>
    <row r="85" spans="1:3" s="4" customFormat="1" x14ac:dyDescent="0.3">
      <c r="A85" s="35" t="s">
        <v>65</v>
      </c>
      <c r="B85" s="35">
        <v>30000</v>
      </c>
      <c r="C85" s="43" t="s">
        <v>122</v>
      </c>
    </row>
    <row r="86" spans="1:3" s="4" customFormat="1" x14ac:dyDescent="0.3">
      <c r="A86" s="35" t="s">
        <v>66</v>
      </c>
      <c r="B86" s="35">
        <v>13380</v>
      </c>
      <c r="C86" s="43" t="s">
        <v>123</v>
      </c>
    </row>
    <row r="87" spans="1:3" s="4" customFormat="1" x14ac:dyDescent="0.3">
      <c r="A87" s="35" t="s">
        <v>66</v>
      </c>
      <c r="B87" s="35">
        <v>22340</v>
      </c>
      <c r="C87" s="43" t="s">
        <v>197</v>
      </c>
    </row>
    <row r="88" spans="1:3" s="4" customFormat="1" x14ac:dyDescent="0.3">
      <c r="A88" s="35" t="s">
        <v>66</v>
      </c>
      <c r="B88" s="35">
        <v>24000</v>
      </c>
      <c r="C88" s="43" t="s">
        <v>124</v>
      </c>
    </row>
    <row r="89" spans="1:3" s="4" customFormat="1" x14ac:dyDescent="0.3">
      <c r="A89" s="35" t="s">
        <v>68</v>
      </c>
      <c r="B89" s="35">
        <v>51120</v>
      </c>
      <c r="C89" s="43" t="s">
        <v>50</v>
      </c>
    </row>
    <row r="90" spans="1:3" s="4" customFormat="1" x14ac:dyDescent="0.3">
      <c r="A90" s="35" t="s">
        <v>68</v>
      </c>
      <c r="B90" s="35">
        <v>225000</v>
      </c>
      <c r="C90" s="43" t="s">
        <v>125</v>
      </c>
    </row>
    <row r="91" spans="1:3" s="4" customFormat="1" x14ac:dyDescent="0.3">
      <c r="A91" s="35" t="s">
        <v>68</v>
      </c>
      <c r="B91" s="35">
        <v>9100</v>
      </c>
      <c r="C91" s="43" t="s">
        <v>49</v>
      </c>
    </row>
    <row r="92" spans="1:3" s="4" customFormat="1" x14ac:dyDescent="0.3">
      <c r="A92" s="35" t="s">
        <v>68</v>
      </c>
      <c r="B92" s="35">
        <v>30000</v>
      </c>
      <c r="C92" s="43" t="s">
        <v>51</v>
      </c>
    </row>
    <row r="93" spans="1:3" s="4" customFormat="1" x14ac:dyDescent="0.3">
      <c r="A93" s="35" t="s">
        <v>68</v>
      </c>
      <c r="B93" s="35">
        <f>35000+55000+54000+40000</f>
        <v>184000</v>
      </c>
      <c r="C93" s="43" t="s">
        <v>48</v>
      </c>
    </row>
    <row r="94" spans="1:3" s="4" customFormat="1" x14ac:dyDescent="0.3">
      <c r="A94" s="35" t="s">
        <v>69</v>
      </c>
      <c r="B94" s="35">
        <v>7800</v>
      </c>
      <c r="C94" s="43" t="s">
        <v>126</v>
      </c>
    </row>
    <row r="95" spans="1:3" s="4" customFormat="1" x14ac:dyDescent="0.3">
      <c r="A95" s="35" t="s">
        <v>71</v>
      </c>
      <c r="B95" s="35">
        <f>3500+3500+3500</f>
        <v>10500</v>
      </c>
      <c r="C95" s="43" t="s">
        <v>229</v>
      </c>
    </row>
    <row r="96" spans="1:3" s="4" customFormat="1" x14ac:dyDescent="0.3">
      <c r="A96" s="35" t="s">
        <v>71</v>
      </c>
      <c r="B96" s="35">
        <v>9200</v>
      </c>
      <c r="C96" s="43" t="s">
        <v>127</v>
      </c>
    </row>
    <row r="97" spans="1:3" s="4" customFormat="1" x14ac:dyDescent="0.3">
      <c r="A97" s="35" t="s">
        <v>71</v>
      </c>
      <c r="B97" s="35">
        <f>12448+13711+18654</f>
        <v>44813</v>
      </c>
      <c r="C97" s="43" t="s">
        <v>128</v>
      </c>
    </row>
    <row r="98" spans="1:3" s="4" customFormat="1" x14ac:dyDescent="0.3">
      <c r="A98" s="35" t="s">
        <v>71</v>
      </c>
      <c r="B98" s="35">
        <v>18914</v>
      </c>
      <c r="C98" s="43" t="s">
        <v>230</v>
      </c>
    </row>
    <row r="99" spans="1:3" s="4" customFormat="1" x14ac:dyDescent="0.3">
      <c r="A99" s="35" t="s">
        <v>71</v>
      </c>
      <c r="B99" s="35">
        <v>20000</v>
      </c>
      <c r="C99" s="43" t="s">
        <v>129</v>
      </c>
    </row>
    <row r="100" spans="1:3" s="4" customFormat="1" x14ac:dyDescent="0.3">
      <c r="A100" s="35" t="s">
        <v>71</v>
      </c>
      <c r="B100" s="35">
        <v>52093</v>
      </c>
      <c r="C100" s="43" t="s">
        <v>210</v>
      </c>
    </row>
    <row r="101" spans="1:3" s="4" customFormat="1" x14ac:dyDescent="0.3">
      <c r="A101" s="35" t="s">
        <v>71</v>
      </c>
      <c r="B101" s="35">
        <v>31740</v>
      </c>
      <c r="C101" s="43" t="s">
        <v>130</v>
      </c>
    </row>
    <row r="102" spans="1:3" s="4" customFormat="1" x14ac:dyDescent="0.3">
      <c r="A102" s="35" t="s">
        <v>72</v>
      </c>
      <c r="B102" s="35">
        <v>35000</v>
      </c>
      <c r="C102" s="43" t="s">
        <v>131</v>
      </c>
    </row>
    <row r="103" spans="1:3" s="4" customFormat="1" x14ac:dyDescent="0.3">
      <c r="A103" s="35" t="s">
        <v>72</v>
      </c>
      <c r="B103" s="35">
        <v>37500</v>
      </c>
      <c r="C103" s="43" t="s">
        <v>132</v>
      </c>
    </row>
    <row r="104" spans="1:3" s="4" customFormat="1" x14ac:dyDescent="0.3">
      <c r="A104" s="35" t="s">
        <v>72</v>
      </c>
      <c r="B104" s="35">
        <v>156000</v>
      </c>
      <c r="C104" s="43" t="s">
        <v>133</v>
      </c>
    </row>
    <row r="105" spans="1:3" s="4" customFormat="1" x14ac:dyDescent="0.3">
      <c r="A105" s="35" t="s">
        <v>72</v>
      </c>
      <c r="B105" s="35">
        <v>283651</v>
      </c>
      <c r="C105" s="43" t="s">
        <v>134</v>
      </c>
    </row>
    <row r="106" spans="1:3" s="4" customFormat="1" x14ac:dyDescent="0.3">
      <c r="A106" s="35" t="s">
        <v>73</v>
      </c>
      <c r="B106" s="35">
        <v>18773.61</v>
      </c>
      <c r="C106" s="43" t="s">
        <v>135</v>
      </c>
    </row>
    <row r="107" spans="1:3" s="4" customFormat="1" x14ac:dyDescent="0.3">
      <c r="A107" s="35" t="s">
        <v>73</v>
      </c>
      <c r="B107" s="35">
        <v>91404.800000000003</v>
      </c>
      <c r="C107" s="43" t="s">
        <v>136</v>
      </c>
    </row>
    <row r="108" spans="1:3" s="4" customFormat="1" x14ac:dyDescent="0.3">
      <c r="A108" s="35" t="s">
        <v>73</v>
      </c>
      <c r="B108" s="35">
        <v>28600</v>
      </c>
      <c r="C108" s="43" t="s">
        <v>198</v>
      </c>
    </row>
    <row r="109" spans="1:3" s="4" customFormat="1" x14ac:dyDescent="0.3">
      <c r="A109" s="35" t="s">
        <v>74</v>
      </c>
      <c r="B109" s="35">
        <v>50000</v>
      </c>
      <c r="C109" s="43" t="s">
        <v>199</v>
      </c>
    </row>
    <row r="110" spans="1:3" s="4" customFormat="1" x14ac:dyDescent="0.3">
      <c r="A110" s="35" t="s">
        <v>75</v>
      </c>
      <c r="B110" s="35">
        <v>2123</v>
      </c>
      <c r="C110" s="43" t="s">
        <v>137</v>
      </c>
    </row>
    <row r="111" spans="1:3" s="4" customFormat="1" x14ac:dyDescent="0.3">
      <c r="A111" s="35" t="s">
        <v>76</v>
      </c>
      <c r="B111" s="35">
        <v>27232.6</v>
      </c>
      <c r="C111" s="43" t="s">
        <v>231</v>
      </c>
    </row>
    <row r="112" spans="1:3" s="4" customFormat="1" x14ac:dyDescent="0.3">
      <c r="A112" s="35" t="s">
        <v>76</v>
      </c>
      <c r="B112" s="35">
        <v>37550</v>
      </c>
      <c r="C112" s="43" t="s">
        <v>211</v>
      </c>
    </row>
    <row r="113" spans="1:3" s="4" customFormat="1" x14ac:dyDescent="0.3">
      <c r="A113" s="35" t="s">
        <v>76</v>
      </c>
      <c r="B113" s="35">
        <v>68000</v>
      </c>
      <c r="C113" s="43" t="s">
        <v>138</v>
      </c>
    </row>
    <row r="114" spans="1:3" s="4" customFormat="1" x14ac:dyDescent="0.3">
      <c r="A114" s="35" t="s">
        <v>76</v>
      </c>
      <c r="B114" s="35">
        <v>19700</v>
      </c>
      <c r="C114" s="43" t="s">
        <v>139</v>
      </c>
    </row>
    <row r="115" spans="1:3" s="4" customFormat="1" x14ac:dyDescent="0.3">
      <c r="A115" s="35" t="s">
        <v>76</v>
      </c>
      <c r="B115" s="35">
        <v>105000</v>
      </c>
      <c r="C115" s="43" t="s">
        <v>140</v>
      </c>
    </row>
    <row r="116" spans="1:3" s="4" customFormat="1" x14ac:dyDescent="0.3">
      <c r="A116" s="35" t="s">
        <v>109</v>
      </c>
      <c r="B116" s="35">
        <v>5944.8</v>
      </c>
      <c r="C116" s="43" t="s">
        <v>200</v>
      </c>
    </row>
    <row r="117" spans="1:3" s="4" customFormat="1" x14ac:dyDescent="0.3">
      <c r="A117" s="35" t="s">
        <v>109</v>
      </c>
      <c r="B117" s="35">
        <f>9100+9100</f>
        <v>18200</v>
      </c>
      <c r="C117" s="43" t="s">
        <v>201</v>
      </c>
    </row>
    <row r="118" spans="1:3" s="4" customFormat="1" x14ac:dyDescent="0.3">
      <c r="A118" s="35" t="s">
        <v>109</v>
      </c>
      <c r="B118" s="35">
        <v>35973</v>
      </c>
      <c r="C118" s="43" t="s">
        <v>232</v>
      </c>
    </row>
    <row r="119" spans="1:3" s="4" customFormat="1" x14ac:dyDescent="0.3">
      <c r="A119" s="35" t="s">
        <v>109</v>
      </c>
      <c r="B119" s="35">
        <v>10304.52</v>
      </c>
      <c r="C119" s="43" t="s">
        <v>141</v>
      </c>
    </row>
    <row r="120" spans="1:3" s="4" customFormat="1" x14ac:dyDescent="0.3">
      <c r="A120" s="35" t="s">
        <v>77</v>
      </c>
      <c r="B120" s="35">
        <v>6450</v>
      </c>
      <c r="C120" s="43" t="s">
        <v>202</v>
      </c>
    </row>
    <row r="121" spans="1:3" s="4" customFormat="1" x14ac:dyDescent="0.3">
      <c r="A121" s="35" t="s">
        <v>78</v>
      </c>
      <c r="B121" s="35">
        <v>15000</v>
      </c>
      <c r="C121" s="43" t="s">
        <v>142</v>
      </c>
    </row>
    <row r="122" spans="1:3" s="4" customFormat="1" x14ac:dyDescent="0.3">
      <c r="A122" s="35" t="s">
        <v>78</v>
      </c>
      <c r="B122" s="35">
        <v>60790</v>
      </c>
      <c r="C122" s="43" t="s">
        <v>203</v>
      </c>
    </row>
    <row r="123" spans="1:3" s="4" customFormat="1" x14ac:dyDescent="0.3">
      <c r="A123" s="35" t="s">
        <v>78</v>
      </c>
      <c r="B123" s="35">
        <v>86800</v>
      </c>
      <c r="C123" s="43" t="s">
        <v>233</v>
      </c>
    </row>
    <row r="124" spans="1:3" s="4" customFormat="1" x14ac:dyDescent="0.3">
      <c r="A124" s="35" t="s">
        <v>78</v>
      </c>
      <c r="B124" s="35">
        <v>34500</v>
      </c>
      <c r="C124" s="43" t="s">
        <v>204</v>
      </c>
    </row>
    <row r="125" spans="1:3" s="4" customFormat="1" x14ac:dyDescent="0.3">
      <c r="A125" s="35" t="s">
        <v>79</v>
      </c>
      <c r="B125" s="35">
        <v>15000</v>
      </c>
      <c r="C125" s="43" t="s">
        <v>205</v>
      </c>
    </row>
    <row r="126" spans="1:3" s="4" customFormat="1" x14ac:dyDescent="0.3">
      <c r="A126" s="35" t="s">
        <v>79</v>
      </c>
      <c r="B126" s="35">
        <v>70742</v>
      </c>
      <c r="C126" s="43" t="s">
        <v>143</v>
      </c>
    </row>
    <row r="127" spans="1:3" s="4" customFormat="1" x14ac:dyDescent="0.3">
      <c r="A127" s="35" t="s">
        <v>79</v>
      </c>
      <c r="B127" s="35">
        <v>6600</v>
      </c>
      <c r="C127" s="43" t="s">
        <v>144</v>
      </c>
    </row>
    <row r="128" spans="1:3" s="4" customFormat="1" x14ac:dyDescent="0.3">
      <c r="A128" s="35" t="s">
        <v>79</v>
      </c>
      <c r="B128" s="35">
        <v>32000</v>
      </c>
      <c r="C128" s="43" t="s">
        <v>145</v>
      </c>
    </row>
    <row r="129" spans="1:3" s="4" customFormat="1" x14ac:dyDescent="0.3">
      <c r="A129" s="35" t="s">
        <v>79</v>
      </c>
      <c r="B129" s="35">
        <v>150075</v>
      </c>
      <c r="C129" s="43" t="s">
        <v>146</v>
      </c>
    </row>
    <row r="130" spans="1:3" s="28" customFormat="1" x14ac:dyDescent="0.3">
      <c r="A130" s="28" t="s">
        <v>79</v>
      </c>
      <c r="B130" s="35">
        <v>604</v>
      </c>
      <c r="C130" s="35" t="s">
        <v>206</v>
      </c>
    </row>
    <row r="131" spans="1:3" s="4" customFormat="1" x14ac:dyDescent="0.3">
      <c r="A131" s="35" t="s">
        <v>80</v>
      </c>
      <c r="B131" s="35">
        <v>20000</v>
      </c>
      <c r="C131" s="43" t="s">
        <v>147</v>
      </c>
    </row>
    <row r="132" spans="1:3" s="4" customFormat="1" x14ac:dyDescent="0.3">
      <c r="A132" s="35" t="s">
        <v>80</v>
      </c>
      <c r="B132" s="35">
        <v>150000</v>
      </c>
      <c r="C132" s="43" t="s">
        <v>59</v>
      </c>
    </row>
    <row r="133" spans="1:3" s="4" customFormat="1" x14ac:dyDescent="0.3">
      <c r="A133" s="35" t="s">
        <v>80</v>
      </c>
      <c r="B133" s="35">
        <v>3000</v>
      </c>
      <c r="C133" s="43" t="s">
        <v>148</v>
      </c>
    </row>
    <row r="134" spans="1:3" s="4" customFormat="1" x14ac:dyDescent="0.3">
      <c r="A134" s="35" t="s">
        <v>80</v>
      </c>
      <c r="B134" s="35">
        <v>12528</v>
      </c>
      <c r="C134" s="43" t="s">
        <v>207</v>
      </c>
    </row>
    <row r="135" spans="1:3" x14ac:dyDescent="0.25">
      <c r="A135" s="35"/>
      <c r="B135" s="35">
        <f>771893.04+100000+16000</f>
        <v>887893.04</v>
      </c>
      <c r="C135" s="35" t="s">
        <v>26</v>
      </c>
    </row>
    <row r="136" spans="1:3" s="4" customFormat="1" x14ac:dyDescent="0.3">
      <c r="A136" s="35"/>
      <c r="B136" s="35">
        <f>1543.79+71773.86+7800+1216+32</f>
        <v>82365.649999999994</v>
      </c>
      <c r="C136" s="35" t="s">
        <v>27</v>
      </c>
    </row>
    <row r="137" spans="1:3" s="4" customFormat="1" x14ac:dyDescent="0.3">
      <c r="A137" s="9" t="s">
        <v>2</v>
      </c>
      <c r="B137" s="10">
        <f>SUM(B69:B136)</f>
        <v>4588297.5199999996</v>
      </c>
      <c r="C137" s="11"/>
    </row>
    <row r="138" spans="1:3" s="4" customFormat="1" x14ac:dyDescent="0.3">
      <c r="A138" s="30" t="s">
        <v>20</v>
      </c>
      <c r="B138" s="27"/>
      <c r="C138" s="22"/>
    </row>
    <row r="139" spans="1:3" s="4" customFormat="1" ht="30" customHeight="1" x14ac:dyDescent="0.3">
      <c r="A139" s="45" t="s">
        <v>24</v>
      </c>
      <c r="B139" s="46"/>
      <c r="C139" s="46"/>
    </row>
    <row r="140" spans="1:3" s="28" customFormat="1" ht="13.8" customHeight="1" x14ac:dyDescent="0.3">
      <c r="A140" s="35" t="s">
        <v>60</v>
      </c>
      <c r="B140" s="35">
        <v>2794</v>
      </c>
      <c r="C140" s="35" t="s">
        <v>208</v>
      </c>
    </row>
    <row r="141" spans="1:3" s="28" customFormat="1" ht="13.8" customHeight="1" x14ac:dyDescent="0.3">
      <c r="A141" s="28" t="s">
        <v>60</v>
      </c>
      <c r="B141" s="35">
        <v>17824</v>
      </c>
      <c r="C141" s="35" t="s">
        <v>57</v>
      </c>
    </row>
    <row r="142" spans="1:3" s="28" customFormat="1" x14ac:dyDescent="0.3">
      <c r="A142" s="28" t="s">
        <v>61</v>
      </c>
      <c r="B142" s="35">
        <v>6980</v>
      </c>
      <c r="C142" s="35" t="s">
        <v>209</v>
      </c>
    </row>
    <row r="143" spans="1:3" s="28" customFormat="1" x14ac:dyDescent="0.3">
      <c r="A143" s="28" t="s">
        <v>61</v>
      </c>
      <c r="B143" s="35">
        <v>127200</v>
      </c>
      <c r="C143" s="35" t="s">
        <v>149</v>
      </c>
    </row>
    <row r="144" spans="1:3" s="28" customFormat="1" x14ac:dyDescent="0.3">
      <c r="A144" s="28" t="s">
        <v>62</v>
      </c>
      <c r="B144" s="35">
        <v>28014</v>
      </c>
      <c r="C144" s="35" t="s">
        <v>150</v>
      </c>
    </row>
    <row r="145" spans="1:3" s="28" customFormat="1" x14ac:dyDescent="0.3">
      <c r="A145" s="28" t="s">
        <v>63</v>
      </c>
      <c r="B145" s="35">
        <v>8200</v>
      </c>
      <c r="C145" s="35" t="s">
        <v>151</v>
      </c>
    </row>
    <row r="146" spans="1:3" s="28" customFormat="1" x14ac:dyDescent="0.3">
      <c r="A146" s="28" t="s">
        <v>64</v>
      </c>
      <c r="B146" s="35">
        <v>726544.6</v>
      </c>
      <c r="C146" s="35" t="s">
        <v>212</v>
      </c>
    </row>
    <row r="147" spans="1:3" s="28" customFormat="1" x14ac:dyDescent="0.3">
      <c r="A147" s="28" t="s">
        <v>64</v>
      </c>
      <c r="B147" s="35">
        <v>350000</v>
      </c>
      <c r="C147" s="35" t="s">
        <v>152</v>
      </c>
    </row>
    <row r="148" spans="1:3" s="28" customFormat="1" x14ac:dyDescent="0.3">
      <c r="A148" s="28" t="s">
        <v>66</v>
      </c>
      <c r="B148" s="35">
        <v>8160</v>
      </c>
      <c r="C148" s="35" t="s">
        <v>153</v>
      </c>
    </row>
    <row r="149" spans="1:3" s="28" customFormat="1" x14ac:dyDescent="0.3">
      <c r="A149" s="28" t="s">
        <v>66</v>
      </c>
      <c r="B149" s="35">
        <f>1194264+169776</f>
        <v>1364040</v>
      </c>
      <c r="C149" s="35" t="s">
        <v>183</v>
      </c>
    </row>
    <row r="150" spans="1:3" s="28" customFormat="1" x14ac:dyDescent="0.3">
      <c r="A150" s="28" t="s">
        <v>67</v>
      </c>
      <c r="B150" s="35">
        <v>98076.6</v>
      </c>
      <c r="C150" s="35" t="s">
        <v>154</v>
      </c>
    </row>
    <row r="151" spans="1:3" s="28" customFormat="1" x14ac:dyDescent="0.3">
      <c r="A151" s="28" t="s">
        <v>67</v>
      </c>
      <c r="B151" s="35">
        <v>301568</v>
      </c>
      <c r="C151" s="35" t="s">
        <v>155</v>
      </c>
    </row>
    <row r="152" spans="1:3" s="28" customFormat="1" x14ac:dyDescent="0.3">
      <c r="A152" s="28" t="s">
        <v>68</v>
      </c>
      <c r="B152" s="35">
        <f>924000+576000+90600+42400+21900</f>
        <v>1654900</v>
      </c>
      <c r="C152" s="35" t="s">
        <v>162</v>
      </c>
    </row>
    <row r="153" spans="1:3" s="28" customFormat="1" x14ac:dyDescent="0.3">
      <c r="A153" s="28" t="s">
        <v>68</v>
      </c>
      <c r="B153" s="35">
        <f>1681.5+6257</f>
        <v>7938.5</v>
      </c>
      <c r="C153" s="35" t="s">
        <v>156</v>
      </c>
    </row>
    <row r="154" spans="1:3" s="28" customFormat="1" x14ac:dyDescent="0.3">
      <c r="A154" s="28" t="s">
        <v>68</v>
      </c>
      <c r="B154" s="35">
        <v>21280</v>
      </c>
      <c r="C154" s="35" t="s">
        <v>55</v>
      </c>
    </row>
    <row r="155" spans="1:3" s="28" customFormat="1" x14ac:dyDescent="0.3">
      <c r="A155" s="28" t="s">
        <v>68</v>
      </c>
      <c r="B155" s="35">
        <v>54500</v>
      </c>
      <c r="C155" s="35" t="s">
        <v>58</v>
      </c>
    </row>
    <row r="156" spans="1:3" s="28" customFormat="1" x14ac:dyDescent="0.3">
      <c r="A156" s="28" t="s">
        <v>69</v>
      </c>
      <c r="B156" s="35">
        <v>30000</v>
      </c>
      <c r="C156" s="35" t="s">
        <v>157</v>
      </c>
    </row>
    <row r="157" spans="1:3" s="28" customFormat="1" x14ac:dyDescent="0.3">
      <c r="A157" s="28" t="s">
        <v>69</v>
      </c>
      <c r="B157" s="35">
        <f>62856+49801.78+57322.22+30020+58750</f>
        <v>258750</v>
      </c>
      <c r="C157" s="35" t="s">
        <v>158</v>
      </c>
    </row>
    <row r="158" spans="1:3" s="28" customFormat="1" x14ac:dyDescent="0.3">
      <c r="A158" s="28" t="s">
        <v>69</v>
      </c>
      <c r="B158" s="35">
        <v>76260</v>
      </c>
      <c r="C158" s="35" t="s">
        <v>159</v>
      </c>
    </row>
    <row r="159" spans="1:3" s="28" customFormat="1" x14ac:dyDescent="0.3">
      <c r="A159" s="28" t="s">
        <v>69</v>
      </c>
      <c r="B159" s="35">
        <f>78240+158880</f>
        <v>237120</v>
      </c>
      <c r="C159" s="35" t="s">
        <v>160</v>
      </c>
    </row>
    <row r="160" spans="1:3" s="28" customFormat="1" x14ac:dyDescent="0.3">
      <c r="A160" s="28" t="s">
        <v>69</v>
      </c>
      <c r="B160" s="35">
        <v>45000</v>
      </c>
      <c r="C160" s="35" t="s">
        <v>161</v>
      </c>
    </row>
    <row r="161" spans="1:3" s="28" customFormat="1" x14ac:dyDescent="0.3">
      <c r="A161" s="28" t="s">
        <v>70</v>
      </c>
      <c r="B161" s="35">
        <f>296067.4+148952.6+33920</f>
        <v>478940</v>
      </c>
      <c r="C161" s="35" t="s">
        <v>163</v>
      </c>
    </row>
    <row r="162" spans="1:3" s="28" customFormat="1" x14ac:dyDescent="0.3">
      <c r="A162" s="28" t="s">
        <v>70</v>
      </c>
      <c r="B162" s="35">
        <v>5000</v>
      </c>
      <c r="C162" s="35" t="s">
        <v>164</v>
      </c>
    </row>
    <row r="163" spans="1:3" s="28" customFormat="1" x14ac:dyDescent="0.3">
      <c r="A163" s="28" t="s">
        <v>70</v>
      </c>
      <c r="B163" s="35">
        <v>30594</v>
      </c>
      <c r="C163" s="35" t="s">
        <v>165</v>
      </c>
    </row>
    <row r="164" spans="1:3" s="28" customFormat="1" x14ac:dyDescent="0.3">
      <c r="A164" s="28" t="s">
        <v>70</v>
      </c>
      <c r="B164" s="35">
        <v>450170</v>
      </c>
      <c r="C164" s="35" t="s">
        <v>166</v>
      </c>
    </row>
    <row r="165" spans="1:3" s="28" customFormat="1" x14ac:dyDescent="0.3">
      <c r="A165" s="28" t="s">
        <v>71</v>
      </c>
      <c r="B165" s="35">
        <v>22666.67</v>
      </c>
      <c r="C165" s="35" t="s">
        <v>167</v>
      </c>
    </row>
    <row r="166" spans="1:3" s="28" customFormat="1" x14ac:dyDescent="0.3">
      <c r="A166" s="28" t="s">
        <v>71</v>
      </c>
      <c r="B166" s="35">
        <f>301611.11+128222.22</f>
        <v>429833.32999999996</v>
      </c>
      <c r="C166" s="35" t="s">
        <v>168</v>
      </c>
    </row>
    <row r="167" spans="1:3" s="28" customFormat="1" x14ac:dyDescent="0.3">
      <c r="A167" s="28" t="s">
        <v>71</v>
      </c>
      <c r="B167" s="35">
        <v>885</v>
      </c>
      <c r="C167" s="35" t="s">
        <v>169</v>
      </c>
    </row>
    <row r="168" spans="1:3" s="28" customFormat="1" x14ac:dyDescent="0.3">
      <c r="A168" s="28" t="s">
        <v>71</v>
      </c>
      <c r="B168" s="35">
        <v>15957</v>
      </c>
      <c r="C168" s="35" t="s">
        <v>170</v>
      </c>
    </row>
    <row r="169" spans="1:3" s="28" customFormat="1" x14ac:dyDescent="0.3">
      <c r="A169" s="28" t="s">
        <v>71</v>
      </c>
      <c r="B169" s="35">
        <f>21250+23375+58850</f>
        <v>103475</v>
      </c>
      <c r="C169" s="35" t="s">
        <v>171</v>
      </c>
    </row>
    <row r="170" spans="1:3" s="28" customFormat="1" x14ac:dyDescent="0.3">
      <c r="A170" s="28" t="s">
        <v>71</v>
      </c>
      <c r="B170" s="35">
        <v>32640</v>
      </c>
      <c r="C170" s="35" t="s">
        <v>172</v>
      </c>
    </row>
    <row r="171" spans="1:3" s="28" customFormat="1" x14ac:dyDescent="0.3">
      <c r="A171" s="28" t="s">
        <v>72</v>
      </c>
      <c r="B171" s="35">
        <v>33390</v>
      </c>
      <c r="C171" s="35" t="s">
        <v>173</v>
      </c>
    </row>
    <row r="172" spans="1:3" s="28" customFormat="1" x14ac:dyDescent="0.3">
      <c r="A172" s="28" t="s">
        <v>72</v>
      </c>
      <c r="B172" s="35">
        <v>72000</v>
      </c>
      <c r="C172" s="35" t="s">
        <v>174</v>
      </c>
    </row>
    <row r="173" spans="1:3" s="28" customFormat="1" x14ac:dyDescent="0.3">
      <c r="A173" s="28" t="s">
        <v>74</v>
      </c>
      <c r="B173" s="35">
        <v>10996.1</v>
      </c>
      <c r="C173" s="35" t="s">
        <v>175</v>
      </c>
    </row>
    <row r="174" spans="1:3" s="28" customFormat="1" x14ac:dyDescent="0.3">
      <c r="A174" s="28" t="s">
        <v>74</v>
      </c>
      <c r="B174" s="35">
        <v>27250</v>
      </c>
      <c r="C174" s="35" t="s">
        <v>176</v>
      </c>
    </row>
    <row r="175" spans="1:3" s="28" customFormat="1" x14ac:dyDescent="0.3">
      <c r="A175" s="28" t="s">
        <v>75</v>
      </c>
      <c r="B175" s="35">
        <f>2651.98+6720</f>
        <v>9371.98</v>
      </c>
      <c r="C175" s="35" t="s">
        <v>177</v>
      </c>
    </row>
    <row r="176" spans="1:3" s="28" customFormat="1" x14ac:dyDescent="0.3">
      <c r="A176" s="28" t="s">
        <v>75</v>
      </c>
      <c r="B176" s="35">
        <v>20100</v>
      </c>
      <c r="C176" s="35" t="s">
        <v>178</v>
      </c>
    </row>
    <row r="177" spans="1:3" s="28" customFormat="1" x14ac:dyDescent="0.3">
      <c r="A177" s="28" t="s">
        <v>75</v>
      </c>
      <c r="B177" s="35">
        <v>26500</v>
      </c>
      <c r="C177" s="35" t="s">
        <v>179</v>
      </c>
    </row>
    <row r="178" spans="1:3" s="28" customFormat="1" x14ac:dyDescent="0.3">
      <c r="A178" s="28" t="s">
        <v>76</v>
      </c>
      <c r="B178" s="35">
        <v>63830</v>
      </c>
      <c r="C178" s="35" t="s">
        <v>180</v>
      </c>
    </row>
    <row r="179" spans="1:3" s="28" customFormat="1" x14ac:dyDescent="0.3">
      <c r="A179" s="28" t="s">
        <v>76</v>
      </c>
      <c r="B179" s="35">
        <v>7900</v>
      </c>
      <c r="C179" s="35" t="s">
        <v>181</v>
      </c>
    </row>
    <row r="180" spans="1:3" s="28" customFormat="1" x14ac:dyDescent="0.3">
      <c r="A180" s="28" t="s">
        <v>76</v>
      </c>
      <c r="B180" s="35">
        <v>49285</v>
      </c>
      <c r="C180" s="35" t="s">
        <v>182</v>
      </c>
    </row>
    <row r="181" spans="1:3" s="28" customFormat="1" x14ac:dyDescent="0.3">
      <c r="A181" s="28" t="s">
        <v>76</v>
      </c>
      <c r="B181" s="35">
        <v>204723.75</v>
      </c>
      <c r="C181" s="35" t="s">
        <v>184</v>
      </c>
    </row>
    <row r="182" spans="1:3" s="28" customFormat="1" x14ac:dyDescent="0.3">
      <c r="A182" s="28" t="s">
        <v>77</v>
      </c>
      <c r="B182" s="35">
        <v>190157</v>
      </c>
      <c r="C182" s="35" t="s">
        <v>185</v>
      </c>
    </row>
    <row r="183" spans="1:3" s="28" customFormat="1" x14ac:dyDescent="0.3">
      <c r="A183" s="28" t="s">
        <v>78</v>
      </c>
      <c r="B183" s="35">
        <v>45200</v>
      </c>
      <c r="C183" s="35" t="s">
        <v>186</v>
      </c>
    </row>
    <row r="184" spans="1:3" s="28" customFormat="1" x14ac:dyDescent="0.3">
      <c r="A184" s="28" t="s">
        <v>78</v>
      </c>
      <c r="B184" s="35">
        <v>20000</v>
      </c>
      <c r="C184" s="35" t="s">
        <v>52</v>
      </c>
    </row>
    <row r="185" spans="1:3" s="28" customFormat="1" x14ac:dyDescent="0.3">
      <c r="A185" s="28" t="s">
        <v>78</v>
      </c>
      <c r="B185" s="35">
        <v>85120</v>
      </c>
      <c r="C185" s="35" t="s">
        <v>56</v>
      </c>
    </row>
    <row r="186" spans="1:3" s="28" customFormat="1" x14ac:dyDescent="0.3">
      <c r="A186" s="28" t="s">
        <v>78</v>
      </c>
      <c r="B186" s="35">
        <f>90000+170000</f>
        <v>260000</v>
      </c>
      <c r="C186" s="35" t="s">
        <v>53</v>
      </c>
    </row>
    <row r="187" spans="1:3" s="28" customFormat="1" x14ac:dyDescent="0.3">
      <c r="A187" s="28" t="s">
        <v>78</v>
      </c>
      <c r="B187" s="35">
        <v>172000</v>
      </c>
      <c r="C187" s="35" t="s">
        <v>54</v>
      </c>
    </row>
    <row r="188" spans="1:3" s="28" customFormat="1" x14ac:dyDescent="0.3">
      <c r="A188" s="28" t="s">
        <v>79</v>
      </c>
      <c r="B188" s="35">
        <v>6017</v>
      </c>
      <c r="C188" s="35" t="s">
        <v>187</v>
      </c>
    </row>
    <row r="189" spans="1:3" s="28" customFormat="1" x14ac:dyDescent="0.3">
      <c r="A189" s="28" t="s">
        <v>80</v>
      </c>
      <c r="B189" s="35">
        <v>69149</v>
      </c>
      <c r="C189" s="35" t="s">
        <v>188</v>
      </c>
    </row>
    <row r="190" spans="1:3" ht="13.8" customHeight="1" x14ac:dyDescent="0.25">
      <c r="A190" s="34"/>
      <c r="B190" s="35">
        <v>1327190.6000000001</v>
      </c>
      <c r="C190" s="4" t="s">
        <v>26</v>
      </c>
    </row>
    <row r="191" spans="1:3" s="28" customFormat="1" ht="13.8" customHeight="1" x14ac:dyDescent="0.25">
      <c r="A191" s="34"/>
      <c r="B191" s="35">
        <f>2654.39+103313.68</f>
        <v>105968.06999999999</v>
      </c>
      <c r="C191" s="32" t="s">
        <v>27</v>
      </c>
    </row>
    <row r="192" spans="1:3" x14ac:dyDescent="0.25">
      <c r="A192" s="12" t="s">
        <v>2</v>
      </c>
      <c r="B192" s="14">
        <f>SUM(B140:B191)</f>
        <v>9801459.2000000011</v>
      </c>
      <c r="C192" s="15"/>
    </row>
    <row r="193" spans="1:3" s="4" customFormat="1" x14ac:dyDescent="0.3">
      <c r="A193" s="48" t="s">
        <v>3</v>
      </c>
      <c r="B193" s="49"/>
      <c r="C193" s="49"/>
    </row>
    <row r="194" spans="1:3" s="4" customFormat="1" ht="27.6" x14ac:dyDescent="0.3">
      <c r="A194" s="36"/>
      <c r="B194" s="37">
        <v>768922.64999999991</v>
      </c>
      <c r="C194" s="35" t="s">
        <v>29</v>
      </c>
    </row>
    <row r="195" spans="1:3" x14ac:dyDescent="0.25">
      <c r="A195" s="34"/>
      <c r="B195" s="35">
        <v>225450</v>
      </c>
      <c r="C195" s="35" t="s">
        <v>26</v>
      </c>
    </row>
    <row r="196" spans="1:3" x14ac:dyDescent="0.25">
      <c r="A196" s="34"/>
      <c r="B196" s="35">
        <v>17100</v>
      </c>
      <c r="C196" s="35" t="s">
        <v>27</v>
      </c>
    </row>
    <row r="197" spans="1:3" s="4" customFormat="1" x14ac:dyDescent="0.3">
      <c r="A197" s="34"/>
      <c r="B197" s="35">
        <v>47044.930000000131</v>
      </c>
      <c r="C197" s="35" t="s">
        <v>28</v>
      </c>
    </row>
    <row r="198" spans="1:3" x14ac:dyDescent="0.25">
      <c r="A198" s="12" t="s">
        <v>2</v>
      </c>
      <c r="B198" s="14">
        <f>SUM(B194:B197)</f>
        <v>1058517.58</v>
      </c>
      <c r="C198" s="15"/>
    </row>
    <row r="199" spans="1:3" x14ac:dyDescent="0.25">
      <c r="A199" s="19"/>
      <c r="B199" s="20">
        <f>B198+B192+B137+B66+B61</f>
        <v>21401832.600000001</v>
      </c>
      <c r="C199" s="21" t="s">
        <v>5</v>
      </c>
    </row>
    <row r="200" spans="1:3" x14ac:dyDescent="0.25">
      <c r="B200" s="3"/>
    </row>
    <row r="201" spans="1:3" x14ac:dyDescent="0.25">
      <c r="C201" s="3"/>
    </row>
    <row r="202" spans="1:3" x14ac:dyDescent="0.25">
      <c r="C202" s="7"/>
    </row>
    <row r="203" spans="1:3" x14ac:dyDescent="0.25">
      <c r="C203" s="13"/>
    </row>
    <row r="204" spans="1:3" x14ac:dyDescent="0.25">
      <c r="C204" s="13"/>
    </row>
    <row r="205" spans="1:3" x14ac:dyDescent="0.25">
      <c r="C205" s="13"/>
    </row>
    <row r="206" spans="1:3" x14ac:dyDescent="0.25">
      <c r="C206" s="13"/>
    </row>
    <row r="207" spans="1:3" x14ac:dyDescent="0.25">
      <c r="C207" s="13"/>
    </row>
    <row r="208" spans="1:3" x14ac:dyDescent="0.25">
      <c r="C208" s="3"/>
    </row>
    <row r="209" spans="3:3" x14ac:dyDescent="0.25">
      <c r="C209" s="13"/>
    </row>
    <row r="210" spans="3:3" x14ac:dyDescent="0.25">
      <c r="C210" s="13"/>
    </row>
  </sheetData>
  <mergeCells count="5">
    <mergeCell ref="A2:C2"/>
    <mergeCell ref="A63:C63"/>
    <mergeCell ref="A193:C193"/>
    <mergeCell ref="A68:C68"/>
    <mergeCell ref="A139:C139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2026-03-25T10:40:11Z</dcterms:modified>
</cp:coreProperties>
</file>