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:\Обмен Ника\Отчеты на сайт, сводные отчеты\2025\12-2025\"/>
    </mc:Choice>
  </mc:AlternateContent>
  <xr:revisionPtr revIDLastSave="0" documentId="13_ncr:1_{BC7C5B73-9006-49EA-A020-7CC81DCED8B4}" xr6:coauthVersionLast="47" xr6:coauthVersionMax="47" xr10:uidLastSave="{00000000-0000-0000-0000-000000000000}"/>
  <bookViews>
    <workbookView xWindow="-108" yWindow="-108" windowWidth="23256" windowHeight="14016" tabRatio="781" activeTab="1" xr2:uid="{00000000-000D-0000-FFFF-FFFF00000000}"/>
  </bookViews>
  <sheets>
    <sheet name="Поступления" sheetId="14" r:id="rId1"/>
    <sheet name="Расходы" sheetId="6" r:id="rId2"/>
  </sheets>
  <definedNames>
    <definedName name="_xlnm._FilterDatabase" localSheetId="1" hidden="1">Расходы!$A$130:$C$195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08" i="6" l="1"/>
  <c r="B187" i="6"/>
  <c r="B186" i="6"/>
  <c r="B126" i="6"/>
  <c r="B125" i="6"/>
  <c r="B150" i="6"/>
  <c r="B149" i="6"/>
  <c r="B118" i="6"/>
  <c r="B173" i="6"/>
  <c r="B159" i="6"/>
  <c r="B164" i="6"/>
  <c r="B156" i="6"/>
  <c r="B162" i="6"/>
  <c r="B167" i="6"/>
  <c r="B134" i="6"/>
  <c r="B139" i="6"/>
  <c r="B8" i="6" l="1"/>
  <c r="B12" i="6"/>
  <c r="B15" i="6"/>
  <c r="B16" i="6"/>
  <c r="B70" i="6"/>
  <c r="B22" i="6"/>
  <c r="B51" i="6"/>
  <c r="B14" i="6"/>
  <c r="B19" i="6"/>
  <c r="B7" i="6"/>
  <c r="A26" i="14" l="1"/>
  <c r="A25" i="14"/>
  <c r="B151" i="6" l="1"/>
  <c r="B119" i="6" l="1"/>
  <c r="B127" i="6" l="1"/>
  <c r="A27" i="14" l="1"/>
  <c r="B194" i="6" l="1"/>
  <c r="B188" i="6"/>
  <c r="B195" i="6" l="1"/>
</calcChain>
</file>

<file path=xl/sharedStrings.xml><?xml version="1.0" encoding="utf-8"?>
<sst xmlns="http://schemas.openxmlformats.org/spreadsheetml/2006/main" count="391" uniqueCount="223">
  <si>
    <t>Сумма</t>
  </si>
  <si>
    <t>Источник / благотворитель</t>
  </si>
  <si>
    <t>Итого</t>
  </si>
  <si>
    <t>Расходы, связанные с обеспечением реализации программ и работы Фонда</t>
  </si>
  <si>
    <t>Итого поступило денежных средств за месяц</t>
  </si>
  <si>
    <t>Итого произведено расходов за месяц</t>
  </si>
  <si>
    <t>Частные пожертвования, расчетный счет Сбербанк</t>
  </si>
  <si>
    <t>Частные пожертвования, расчетный счет Промсвязьбанк</t>
  </si>
  <si>
    <t>Частные пожертвования, СМС на номер 3434</t>
  </si>
  <si>
    <t>Пожертвования от коммерческих организаций</t>
  </si>
  <si>
    <t>Благотворительный сервис Mos.ru</t>
  </si>
  <si>
    <t>Благотворительное мобильное приложение Tooba</t>
  </si>
  <si>
    <t>Частные пожертвования, сайт фонда (CloudPayments)</t>
  </si>
  <si>
    <t>Благотворительная платформа Совкомбанка "Про добро"</t>
  </si>
  <si>
    <t>Онлайн-платформа Добро Mail.ru</t>
  </si>
  <si>
    <t>Благотворительные сертификаты на Ozon.ru</t>
  </si>
  <si>
    <t>Выплата процентов банком</t>
  </si>
  <si>
    <t>ПРОГРАММА "ЦЕНТР ЗНАНИЙ"</t>
  </si>
  <si>
    <t>ПРОГРАММА «ПОДДЕРЖКА РЕГИОНОВ»</t>
  </si>
  <si>
    <t>ПРОГРАММА "ПРИЮТЫ"</t>
  </si>
  <si>
    <t>ПРОГРАММА «ПРОСВЕЩЕНИЕ И РАБОТА СО СТОРОННИКАМИ»</t>
  </si>
  <si>
    <t>Содержание животных, находящихся на попечении Фонда, в том числе поступивших по проектам ОСВВ и Котоспас. Строительство, ремонт и содержание приютов Фонда. Оказание ветеринарной помощи животным, находящимся на попечении Фонда, в том числе лечение в сторонних клиниках. Стерилизация животных, находящихся на попечении Фонда, реализация проектов ОСВВ, Котоспас, льготной стерилизации животных от населения</t>
  </si>
  <si>
    <t>Частные пожертвования, ВТБ</t>
  </si>
  <si>
    <t>Оказание материальной помощи благотворительным организациям и волонтерам, на попечении которых находятся бездомные животные. Помощь приютам и благополучателям (волонтерам, хозяевам животных), пострадавшим при чрезвычайных ситуациях.</t>
  </si>
  <si>
    <t>Работа Горячей линии Фонда, привлечение сторонников и общественности к деятельности фонда. Расходы на рекламу и изготовление мерча. Мастер-классы, раздача листовок волонтерами</t>
  </si>
  <si>
    <t>Частные пожертвования, мобильный банк Тинькофф</t>
  </si>
  <si>
    <t>Оплата труда, сотрудники, занятые в реализации иных целевых мероприятий</t>
  </si>
  <si>
    <t>Налоги и взносы с фонда оплаты труда, сотрудники, занятые в реализации иных целевых мероприятий</t>
  </si>
  <si>
    <t>Комиссия банка</t>
  </si>
  <si>
    <t>Административно-управленческие расходы (услуги связи, почта, аренда офиса, канцелярские и хозяйственные товары, товары для офиса, расходы на оплату офисных и бух.программ, услуги hh.ru. )</t>
  </si>
  <si>
    <t xml:space="preserve">Включает в себя затраты на расходы формирования базы знаний, затраты на обучение наших сотрудников (форум, лекции, участие в конференциях) </t>
  </si>
  <si>
    <t xml:space="preserve">Пожертвования БФ "Благотворительное пожертвование"
</t>
  </si>
  <si>
    <t>Пожертвования БФ "Помощь рядом"</t>
  </si>
  <si>
    <t>Договоры, муниципальные контракты на оказание услуг</t>
  </si>
  <si>
    <t>Частные пожертвования, СБП Совкомбанк</t>
  </si>
  <si>
    <t>Благотворительные сертификаты на Giftery.ru</t>
  </si>
  <si>
    <t xml:space="preserve">Онлайн-платформа помощи животным Teddy Food </t>
  </si>
  <si>
    <t>Частные пожертвования, СБП Тинькофф</t>
  </si>
  <si>
    <t>Проект "Активный гражданин"</t>
  </si>
  <si>
    <t>Пожертвования БФ "Вклад в будущее"</t>
  </si>
  <si>
    <t xml:space="preserve">Пожертвования АНОО Классный Проект </t>
  </si>
  <si>
    <t>Благотворительный аукцион Meet For Charity</t>
  </si>
  <si>
    <t>01.12.2025</t>
  </si>
  <si>
    <t>02.12.2025</t>
  </si>
  <si>
    <t>03.12.2025</t>
  </si>
  <si>
    <t>04.12.2025</t>
  </si>
  <si>
    <t>05.12.2025</t>
  </si>
  <si>
    <t>08.12.2025</t>
  </si>
  <si>
    <t>09.12.2025</t>
  </si>
  <si>
    <t>10.12.2025</t>
  </si>
  <si>
    <t>11.12.2025</t>
  </si>
  <si>
    <t>12.12.2025</t>
  </si>
  <si>
    <t>15.12.2025</t>
  </si>
  <si>
    <t>16.12.2025</t>
  </si>
  <si>
    <t>22.12.2025</t>
  </si>
  <si>
    <t>23.12.2025</t>
  </si>
  <si>
    <t>25.12.2025</t>
  </si>
  <si>
    <t>26.12.2025</t>
  </si>
  <si>
    <t>29.12.2025</t>
  </si>
  <si>
    <t>30.12.2025</t>
  </si>
  <si>
    <t>Линейный светильник светодиодныйв Центр "Мокрый нос"</t>
  </si>
  <si>
    <t>Услуги по медицинскому осмотру водителей за период 01.12.2025-31.12.2025</t>
  </si>
  <si>
    <t>Аренда контейнера для ТКО за период 01.11.2025-30.11.2025 г., Центр "Мокрый нос"</t>
  </si>
  <si>
    <t>Оказание ветеринарных услуг, СББЖ</t>
  </si>
  <si>
    <t>Канцелярские товары в Центр "Мокрый нос"</t>
  </si>
  <si>
    <t>Медицинский расходный материал. Шовный материал</t>
  </si>
  <si>
    <t>Медицинские расходные материалы (шприц, иглы для шприца)</t>
  </si>
  <si>
    <t>Комплект бескаркасных щеток стеклоочистителя</t>
  </si>
  <si>
    <t xml:space="preserve">Дезинфекция, дезинсекция и дератизация за период 01.11.2025-30.11.2205, приют в Малино </t>
  </si>
  <si>
    <t>Расходные строительные материлы, Центр "Мокрый нос"</t>
  </si>
  <si>
    <t>Вывоз ТКО за 01.11.2025-30.11.2025 г, Центр "Мокрый нос"</t>
  </si>
  <si>
    <t>Расходные медицинские материалы в приют</t>
  </si>
  <si>
    <t>Бензин, дизель для заправки автомобилей</t>
  </si>
  <si>
    <t>Медицинский расходный материал. Пеленка для животных впитывающая одноразовая</t>
  </si>
  <si>
    <t xml:space="preserve">Лабораторные исследования (анализы) за период 01.11.2025-30.11.2025, лаборатория Vet Union </t>
  </si>
  <si>
    <t xml:space="preserve">Полис ДГО на атомобиль MERCEDES A 518 AУ 799 </t>
  </si>
  <si>
    <t xml:space="preserve">Проезд по платным участкам автомобильных дорог </t>
  </si>
  <si>
    <t xml:space="preserve">Вывоз ТКО за период 01.11.2025-30.11.2025 г., приют НИКА </t>
  </si>
  <si>
    <t>Расходные материалы для биохимического анализатора</t>
  </si>
  <si>
    <t>Электроэнергия за период 01.12.2025-31.12.2025</t>
  </si>
  <si>
    <t xml:space="preserve">Ветеринарные услуги, кошка Юнона, клиника Сколково Вет </t>
  </si>
  <si>
    <t xml:space="preserve">Ветеринарные услуги, исследования, анализы, кошка Мем, клиника Сколково Вет </t>
  </si>
  <si>
    <t xml:space="preserve">Ветеринарные услуги, исследования, кот Потягуш, клиника Сколково Вет </t>
  </si>
  <si>
    <t xml:space="preserve">Ветеринарные услуги, исследования, кошка Мем, клиника Сколково Вет </t>
  </si>
  <si>
    <t xml:space="preserve">Ветеринарные услуги, исследования, кошка Лаврик, клиника Сколково Вет </t>
  </si>
  <si>
    <t xml:space="preserve">Ветеринарные услуги, исследования, собака Тори, клиника Сколково Вет </t>
  </si>
  <si>
    <t xml:space="preserve">Ветеринарные услуги, хирургические манипуляции (удаление зубов), кошка Лизок, клиника 101 Далматинец Химки </t>
  </si>
  <si>
    <t xml:space="preserve">Ветеринарные услуги, исследования, анализы, собака Нюта, клиника Сколково Вет </t>
  </si>
  <si>
    <t xml:space="preserve">Ветеринарные услуги, исследования, кошка Лира, клиника Сколково Вет </t>
  </si>
  <si>
    <t xml:space="preserve">Ветеринарные услуги, исследования, анализы, кошка Шушоня, клиника Сколково Вет </t>
  </si>
  <si>
    <t xml:space="preserve">Ветеринарные услуги, исследования, собака Земфира, клиника Сколково Вет </t>
  </si>
  <si>
    <t xml:space="preserve">Ветеринарные услуги, исследования (отомирингоскопия) , кошка Мем, клиника Сколково Вет </t>
  </si>
  <si>
    <t xml:space="preserve">Ветеринарные услуги, исследования, собака Нюта, клиника Сколково Вет </t>
  </si>
  <si>
    <t xml:space="preserve">Ветеринарные услуги, исследования, собака Леона, клиника Сколково Вет </t>
  </si>
  <si>
    <t xml:space="preserve">Древесный наполнитель для кошек </t>
  </si>
  <si>
    <t>Ветеринарные препараты Мильмакс, Селафорт</t>
  </si>
  <si>
    <t>Строительные материалы (доводчики), Центр "Мокрый нос"</t>
  </si>
  <si>
    <t xml:space="preserve">Ветеринарные услуги, клиника Оригами </t>
  </si>
  <si>
    <t>Расходные мед. материалы (иглы в центр МН), журнал учета продезинфицированных инструментов</t>
  </si>
  <si>
    <t>Расходные материалы (микродвигатель в центр МН)</t>
  </si>
  <si>
    <t>Утилизация биологических отходов и отходов класса "Б"</t>
  </si>
  <si>
    <t>Вода питьевая в Центр "Мокрый нос"</t>
  </si>
  <si>
    <t>Сушилка настенная потолочная в приют</t>
  </si>
  <si>
    <t xml:space="preserve">Услуги видеонаблюдения, предоставляемых сервисом ipeye.ru (просмотр, запись, трансляция) </t>
  </si>
  <si>
    <t xml:space="preserve">Организация вывоза упаковки (паучей) из приютов </t>
  </si>
  <si>
    <t>Ветеринарные экспресс-тесты</t>
  </si>
  <si>
    <t>Запчасти для автомобиля</t>
  </si>
  <si>
    <t>Универсальная приварная петля для ворот икалитки в приют</t>
  </si>
  <si>
    <t>Ветеринарная стоматологическая установка</t>
  </si>
  <si>
    <t>Услуги грумера за период 01.12.2025-30.12.2025</t>
  </si>
  <si>
    <t xml:space="preserve">Ветеринарные услуги, хирургические манипуляции (удаление зубов), кот Барсюша, клиника 101 Далматинец Химки </t>
  </si>
  <si>
    <t xml:space="preserve">Ведение PR кампании с целью информирования целевой аудитории о деятельности фонда </t>
  </si>
  <si>
    <t xml:space="preserve">Услуги связи (интернет) за период 01.01.2026-31.01.2026 </t>
  </si>
  <si>
    <t xml:space="preserve">Ветеринарные услуги, анализы, УЗИ, собака Пинта, клиника Сколково Вет </t>
  </si>
  <si>
    <t xml:space="preserve">Ветеринарные услуги, исследования, собака Кубик, клиника 101 Далматинец Сходня </t>
  </si>
  <si>
    <t xml:space="preserve">Ветеринарные услуги, исследования, собака Вульфи, клиника 101 Далматинец Сходня </t>
  </si>
  <si>
    <t xml:space="preserve">Ветеринарные услуги, исследования, кошка Василиса, клиника 101 Далматинец Сходня </t>
  </si>
  <si>
    <t xml:space="preserve">Ветеринарные услуги, исследования, собака Мокко, клиника 101 Далматинец Химки </t>
  </si>
  <si>
    <t xml:space="preserve">Ветеринарные услуги, анализы, исследования, собака Пинта, клиника Сколково Вет </t>
  </si>
  <si>
    <t xml:space="preserve">Ветеринарные услуги, взятие ОРИТ, анализы, собака Пинта, клиника Сколково Вет </t>
  </si>
  <si>
    <t xml:space="preserve">Услуги по медицинскому осмотру водителей за период 01.01.26-31.01.2026 </t>
  </si>
  <si>
    <t xml:space="preserve">Ветеринарные услуги, ОРИТ, анализы, собака Пинта, клиника Сколково Вет </t>
  </si>
  <si>
    <t xml:space="preserve">Ремонт автомобиля ЛАДА ЛАРГУС, г/н Т 692 ТС 799 </t>
  </si>
  <si>
    <t xml:space="preserve">Ветеринарные услуги, взятие ОРИТ,  обработки, прием дерматолога, цитология, собака Пинта, клиника Сколково Вет </t>
  </si>
  <si>
    <t>Ветеринарные услуги, ОРИТ, УЗИ,анализы, кислородная камера, собака Бархан, клиника Белый клык</t>
  </si>
  <si>
    <t>Организация мероприятия, сессия командного развития 18.12.2025.</t>
  </si>
  <si>
    <t>Комплекс консультаций по курсу "Стоматология мелких домашних животных, I модуль", 12.12.2025-13.12.2025</t>
  </si>
  <si>
    <t>Разработка мобильного приложения</t>
  </si>
  <si>
    <t>17.12.2025</t>
  </si>
  <si>
    <t>Услуги доставки груза за 18.11.2025-27.11.2025, фестиваль Woof Самара</t>
  </si>
  <si>
    <t>Услуги по проведению мероприятия 29.11.2025-30.11.2025 (диджей), фестиваль Woof Самара</t>
  </si>
  <si>
    <t>Услуги по проведению мероприятия 29.11.2025-30.11.2025 (ведущий), фестиваль Woof Самара</t>
  </si>
  <si>
    <t>Услуги доставки груза за 01.11.2025-30.11.2025, фестиваль Woof Самара</t>
  </si>
  <si>
    <t>Транспортные услуги по перевозке корма</t>
  </si>
  <si>
    <t>Ведение PR кампании с целью информирования целевой аудитории о деятельности фонда</t>
  </si>
  <si>
    <t>Услуги фотосъемки 29.11.2025-30.11.2025, фестиваль Woof Самара</t>
  </si>
  <si>
    <t>Услуги прачечной, фестиваль Woof Москва</t>
  </si>
  <si>
    <t>Полиграфическая продукция на 28.11.25-30.11.25, фестиваль Woof Самара</t>
  </si>
  <si>
    <t>Услуги в сопровождение в GR</t>
  </si>
  <si>
    <t>Погрузочно-разгрузочные работы за период 22.11.2025-21.11.2025</t>
  </si>
  <si>
    <t>Услуги полиграфии (изготовление ролл ап о фонде)</t>
  </si>
  <si>
    <t>Аренда склада за период 15.12.2025-14.01.2026</t>
  </si>
  <si>
    <t>Канцелярские и хозяйственные товары на склад</t>
  </si>
  <si>
    <t>Информационные услуги по подбору площадок для РИМ, фестиваль Woof Самара</t>
  </si>
  <si>
    <t>Аренда склада за период 22.12.2025-21.01.2026</t>
  </si>
  <si>
    <t>Услуги прачечной, фестиваль Woof Самара</t>
  </si>
  <si>
    <t>Сувенирная продукция (набор ёлочных игрушек в деревянной коробочке)</t>
  </si>
  <si>
    <t>Услуги по размещению рекламы в интернете</t>
  </si>
  <si>
    <t>Листовая продукция (этикетки)</t>
  </si>
  <si>
    <t>Разработка посадочной страницы "Санта для хвоста", второй этап</t>
  </si>
  <si>
    <t>Сувенирная продукция, опека (рисунки)</t>
  </si>
  <si>
    <t>Услуги по изготовлению штендеров, Пикник Афиши</t>
  </si>
  <si>
    <t>Сувенирная продукция (упаковка)</t>
  </si>
  <si>
    <t>Размещение РИМ в сервисе Ads.vk.com, Санта для хвоста</t>
  </si>
  <si>
    <t>Сувенирная продукция для победителей фотоконкурса</t>
  </si>
  <si>
    <t>Услуги печати</t>
  </si>
  <si>
    <t>Организация мероприятия Встреча с волонтерами и опекунами 16.12.25 (кейтериинг)</t>
  </si>
  <si>
    <t xml:space="preserve">Сувенирная продукция для опекунов </t>
  </si>
  <si>
    <t>Услуги по привлечению доноров из сети интернет</t>
  </si>
  <si>
    <t>Услуги типографии (листовки)</t>
  </si>
  <si>
    <t>Настройка, ведение и оптимизация контекстной рекламы "Яндекс Директ"</t>
  </si>
  <si>
    <t>Услуги агента по информированию граждан о деятельности фонда и привлечению к благотворительности за период 01.08.2025-31.08.2025</t>
  </si>
  <si>
    <t>Услуги полиграфии (открытки)</t>
  </si>
  <si>
    <t>Аванс на оплату рекламных расходов</t>
  </si>
  <si>
    <t>Программная разработка функционала лендинга "Пушистый марафон"</t>
  </si>
  <si>
    <t>Настройка рекламы в рекламном кабинете ВК</t>
  </si>
  <si>
    <t>Агентское вознаграждение за исполнение поручений по размещению социальной рекламы в сети Интернет</t>
  </si>
  <si>
    <t>Благотворительная платформа Вайлдберриз Банк "WB PAY"</t>
  </si>
  <si>
    <t xml:space="preserve">Прием стоматолога, кошка Лизок, клиника 101 Далматинец Химки </t>
  </si>
  <si>
    <t xml:space="preserve">Онлайн консультация, кошка Мем, клиника Сколково Вет </t>
  </si>
  <si>
    <t xml:space="preserve">Онлайн консультация, собака Нюта, клиника Сколково Вет </t>
  </si>
  <si>
    <t xml:space="preserve">Прием хирурга, собака Урсула, клиника Сколково Вет </t>
  </si>
  <si>
    <t xml:space="preserve">Прием хирурга, собака Нео, клиника Сколково Вет </t>
  </si>
  <si>
    <t xml:space="preserve">Прием ортопеда, рентген, кот Миша, клиника Сколково Вет </t>
  </si>
  <si>
    <t xml:space="preserve">Хирургические манипуляции (удаление зубов), кошка Лизок, клиника 101 Далматинец Химки </t>
  </si>
  <si>
    <t>Ветеринарные препараты. Селафорт, Милпразон</t>
  </si>
  <si>
    <t xml:space="preserve">Диагностическая лапароскопия, кот Кишмиш, клиника 101 Далматинец Химки </t>
  </si>
  <si>
    <t xml:space="preserve">УЗИ, рентген, кот Лемур (Барсик), клиника Оригами </t>
  </si>
  <si>
    <t xml:space="preserve">Прием дерматолога, собака Майк, клиника Оригами </t>
  </si>
  <si>
    <t xml:space="preserve">Прием хирурга, собака Соня, клиника Оригами </t>
  </si>
  <si>
    <t xml:space="preserve">Прием терапевта, анализы, УЗИ, собака Крош, клиника Оригами </t>
  </si>
  <si>
    <t xml:space="preserve">Прием терапевта, анализы, УЗИ, собака Нюша, клиника Оригами </t>
  </si>
  <si>
    <t xml:space="preserve">Прием инфекциониста, УЗИ, кот Вася, клиника Оригами </t>
  </si>
  <si>
    <t xml:space="preserve">Анализы, исследования, кот Лемур(Барсик), клиника Оригами </t>
  </si>
  <si>
    <t xml:space="preserve">Рентген, удаление зубов, кошка Сильва, клиника Оригами </t>
  </si>
  <si>
    <t xml:space="preserve">Хирургические манипуляции, стационар, кошка Юнона, клиника Оригами </t>
  </si>
  <si>
    <t>Ветеринарные препараты. Фебтал таблетки от глистов для кошек и собак</t>
  </si>
  <si>
    <t>Услуги фотосъемки животных за период 01.12.2025-31.12.2025</t>
  </si>
  <si>
    <t>Услуги патологоанатома к. Пятачок, с. Грета</t>
  </si>
  <si>
    <t>Покупка ветеринарных препаратов, к. Блуди</t>
  </si>
  <si>
    <t xml:space="preserve">Взятие крови на совместимость, собака Анхель, клиника Сколково Вет </t>
  </si>
  <si>
    <t xml:space="preserve">Взятие крови на совместимость, собака Чарли, клиника Сколково Вет </t>
  </si>
  <si>
    <t xml:space="preserve">Анализы, собака Пинта, клиника Сколково Вет </t>
  </si>
  <si>
    <t xml:space="preserve">Тест на группу крови, собака Чарли, клиника Сколково Вет </t>
  </si>
  <si>
    <t xml:space="preserve">Тест на группу крови, собака Анхель, клиника Сколково Вет </t>
  </si>
  <si>
    <t xml:space="preserve">Анализы, исследования,  собака Пинта, клиника Сколково Вет </t>
  </si>
  <si>
    <t xml:space="preserve">Тест на группу крови, собака Кокос, клиника Сколково Вет </t>
  </si>
  <si>
    <t xml:space="preserve">Рентген, собака Блэки, клиника 101 Далматинец Химки </t>
  </si>
  <si>
    <t xml:space="preserve">Анализы, УЗИ, собака Пинта, клиника Сколково Вет </t>
  </si>
  <si>
    <t xml:space="preserve">Прием нефролога, кошка Сойка, клиника 101 Далматинец Химки </t>
  </si>
  <si>
    <t>Прием офтальмолога, биомикроскопия глаза, кот Воробей, клиника Белый клык</t>
  </si>
  <si>
    <t xml:space="preserve">Анализы, исследования, собака Пинта, клиника Сколково Вет </t>
  </si>
  <si>
    <t xml:space="preserve">Прием невролога, рентген, собака Джимми, клиника 101 Далматинец Химки </t>
  </si>
  <si>
    <t>Прием онколога, рентген, собака Майки, клиника Белый клык</t>
  </si>
  <si>
    <t xml:space="preserve">Анализы, УЗИ,  исследования, собака Пинта, клиника Сколково Вет </t>
  </si>
  <si>
    <t xml:space="preserve">Взятие ОРИТ, анализы, собака Пинта, клиника Сколково Вет </t>
  </si>
  <si>
    <t xml:space="preserve">Прием терапевта, анализы, УЗИ, исследования,  собака Пинта, клиника Сколково Вет </t>
  </si>
  <si>
    <t xml:space="preserve">Стоматологический рентген, удаление зубов, кошка Арлин, клиника 101 Далматинец Сходня </t>
  </si>
  <si>
    <t xml:space="preserve">Стоматологический рентген, удаление зубов, кошка Фолди, клиника 101 Далматинец Сходня </t>
  </si>
  <si>
    <t xml:space="preserve">Анализы, исследования, УЗИ, стационар, собака Пинта, клиника Сколково Вет </t>
  </si>
  <si>
    <t>ОРИТ, переливание крови, КТ, анализы, собака Бархан, клиника Белый клык</t>
  </si>
  <si>
    <t>Анализы, исследования, терапия, кошка Совушка, клиника Белый клык</t>
  </si>
  <si>
    <t>Размещение РИМ 24.11.2025-30.11.2025, фестиваль Woof Самара</t>
  </si>
  <si>
    <t>Выполнение работ по разработке лендинга, размещенного по адресу stars.wooffest.ru</t>
  </si>
  <si>
    <t xml:space="preserve">Услуги по сопровождению рекламных кампаний на платформе Озон </t>
  </si>
  <si>
    <t xml:space="preserve">Услуги по размещению рекламы в интернете </t>
  </si>
  <si>
    <t>Услуги агента по информированию граждан о деят-ти фонда и привлечению к благотворительности за период 01.07.2025-31.07.2025</t>
  </si>
  <si>
    <t>Авиабилеты Новый Уренгой - Москва - Новый Уренгой в сервисе Aviasales</t>
  </si>
  <si>
    <t>Авиабилеты в Барнаул-Москва-Барнаул в сервисе Aviasales</t>
  </si>
  <si>
    <t xml:space="preserve">Авансовый платеж за услуги агента по информированию граждан о деят-ти фонда и привлечению к благотворительности </t>
  </si>
  <si>
    <t xml:space="preserve">Услуги доставки груза за период 01.03.2025-31.03.2025 </t>
  </si>
  <si>
    <t>Представительские расходы на Форум 17.09.2025</t>
  </si>
  <si>
    <t>Услуги по организации мероприятия, выставка ПаркЗоо, 23.09.2025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</si>
</sst>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indexed="8"/>
      <name val="Calibri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Calibri"/>
      <family val="2"/>
      <charset val="204"/>
    </font>
    <font>
      <b/>
      <sz val="11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11"/>
      <color theme="6" tint="-0.499984740745262"/>
      <name val="Times New Roman"/>
      <family val="1"/>
      <charset val="204"/>
    </font>
    <font>
      <sz val="11"/>
      <color indexed="8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 applyFill="0" applyProtection="0"/>
    <xf numFmtId="0" fontId="10" fillId="0" borderId="0" applyFill="0" applyProtection="0"/>
  </cellStyleXfs>
  <cellXfs count="51">
    <xf numFmtId="0" fontId="0" fillId="0" borderId="0" xfId="0" applyFill="1" applyProtection="1"/>
    <xf numFmtId="0" fontId="2" fillId="0" borderId="0" xfId="0" applyFont="1" applyFill="1" applyProtection="1"/>
    <xf numFmtId="4" fontId="2" fillId="0" borderId="0" xfId="0" applyNumberFormat="1" applyFont="1" applyFill="1" applyAlignment="1" applyProtection="1">
      <alignment horizontal="center" vertical="center"/>
    </xf>
    <xf numFmtId="4" fontId="2" fillId="0" borderId="0" xfId="0" applyNumberFormat="1" applyFont="1" applyFill="1" applyProtection="1"/>
    <xf numFmtId="0" fontId="2" fillId="0" borderId="0" xfId="0" applyFont="1" applyFill="1" applyAlignment="1" applyProtection="1">
      <alignment vertical="center"/>
    </xf>
    <xf numFmtId="0" fontId="4" fillId="0" borderId="0" xfId="0" applyFont="1" applyAlignment="1">
      <alignment wrapText="1"/>
    </xf>
    <xf numFmtId="0" fontId="2" fillId="0" borderId="0" xfId="0" applyFont="1" applyFill="1" applyAlignment="1" applyProtection="1">
      <alignment horizontal="left" vertical="center"/>
    </xf>
    <xf numFmtId="0" fontId="2" fillId="0" borderId="0" xfId="0" applyFont="1" applyFill="1" applyAlignment="1" applyProtection="1">
      <alignment horizontal="left"/>
    </xf>
    <xf numFmtId="4" fontId="2" fillId="0" borderId="0" xfId="0" applyNumberFormat="1" applyFont="1" applyFill="1" applyAlignment="1" applyProtection="1">
      <alignment horizontal="left" vertical="center"/>
    </xf>
    <xf numFmtId="0" fontId="1" fillId="2" borderId="0" xfId="0" applyFont="1" applyFill="1" applyAlignment="1" applyProtection="1">
      <alignment horizontal="left" vertical="center"/>
    </xf>
    <xf numFmtId="4" fontId="1" fillId="2" borderId="0" xfId="0" applyNumberFormat="1" applyFont="1" applyFill="1" applyAlignment="1" applyProtection="1">
      <alignment horizontal="left" vertical="center"/>
    </xf>
    <xf numFmtId="0" fontId="2" fillId="2" borderId="0" xfId="0" applyFont="1" applyFill="1" applyAlignment="1" applyProtection="1">
      <alignment vertical="center"/>
    </xf>
    <xf numFmtId="0" fontId="1" fillId="2" borderId="1" xfId="0" applyFont="1" applyFill="1" applyBorder="1" applyAlignment="1" applyProtection="1">
      <alignment horizontal="left"/>
    </xf>
    <xf numFmtId="4" fontId="2" fillId="0" borderId="0" xfId="0" applyNumberFormat="1" applyFont="1" applyFill="1" applyAlignment="1" applyProtection="1">
      <alignment horizontal="left"/>
    </xf>
    <xf numFmtId="4" fontId="1" fillId="2" borderId="1" xfId="0" applyNumberFormat="1" applyFont="1" applyFill="1" applyBorder="1" applyAlignment="1" applyProtection="1">
      <alignment horizontal="left"/>
    </xf>
    <xf numFmtId="0" fontId="1" fillId="2" borderId="1" xfId="0" applyFont="1" applyFill="1" applyBorder="1" applyProtection="1"/>
    <xf numFmtId="14" fontId="6" fillId="2" borderId="4" xfId="0" applyNumberFormat="1" applyFont="1" applyFill="1" applyBorder="1" applyAlignment="1">
      <alignment horizontal="left" vertical="center"/>
    </xf>
    <xf numFmtId="0" fontId="1" fillId="2" borderId="4" xfId="0" applyFont="1" applyFill="1" applyBorder="1" applyAlignment="1" applyProtection="1">
      <alignment horizontal="left" vertical="center"/>
    </xf>
    <xf numFmtId="4" fontId="1" fillId="2" borderId="4" xfId="0" applyNumberFormat="1" applyFont="1" applyFill="1" applyBorder="1" applyAlignment="1" applyProtection="1">
      <alignment horizontal="left" vertical="center"/>
    </xf>
    <xf numFmtId="0" fontId="1" fillId="2" borderId="4" xfId="0" applyFont="1" applyFill="1" applyBorder="1" applyAlignment="1" applyProtection="1">
      <alignment horizontal="left"/>
    </xf>
    <xf numFmtId="4" fontId="1" fillId="2" borderId="4" xfId="0" applyNumberFormat="1" applyFont="1" applyFill="1" applyBorder="1" applyAlignment="1" applyProtection="1">
      <alignment horizontal="left"/>
    </xf>
    <xf numFmtId="0" fontId="1" fillId="2" borderId="4" xfId="0" applyFont="1" applyFill="1" applyBorder="1" applyProtection="1"/>
    <xf numFmtId="0" fontId="7" fillId="0" borderId="0" xfId="0" applyFont="1" applyFill="1" applyAlignment="1" applyProtection="1">
      <alignment vertical="center"/>
    </xf>
    <xf numFmtId="4" fontId="8" fillId="0" borderId="0" xfId="0" applyNumberFormat="1" applyFont="1" applyFill="1" applyAlignment="1" applyProtection="1">
      <alignment horizontal="center" vertical="center"/>
    </xf>
    <xf numFmtId="0" fontId="8" fillId="0" borderId="0" xfId="0" applyFont="1" applyFill="1" applyProtection="1"/>
    <xf numFmtId="4" fontId="8" fillId="0" borderId="0" xfId="0" applyNumberFormat="1" applyFont="1" applyFill="1" applyAlignment="1">
      <alignment horizontal="left" vertical="top"/>
    </xf>
    <xf numFmtId="0" fontId="7" fillId="0" borderId="0" xfId="0" applyFont="1" applyFill="1" applyAlignment="1">
      <alignment horizontal="left" vertical="top" wrapText="1"/>
    </xf>
    <xf numFmtId="4" fontId="8" fillId="0" borderId="0" xfId="0" applyNumberFormat="1" applyFont="1" applyFill="1" applyAlignment="1" applyProtection="1">
      <alignment horizontal="left" vertical="center"/>
    </xf>
    <xf numFmtId="0" fontId="4" fillId="0" borderId="0" xfId="0" applyFont="1" applyFill="1" applyAlignment="1" applyProtection="1">
      <alignment vertical="center"/>
    </xf>
    <xf numFmtId="0" fontId="9" fillId="0" borderId="0" xfId="0" applyFont="1" applyFill="1" applyAlignment="1" applyProtection="1">
      <alignment horizontal="left"/>
    </xf>
    <xf numFmtId="0" fontId="9" fillId="0" borderId="0" xfId="0" applyFont="1" applyFill="1" applyAlignment="1" applyProtection="1">
      <alignment horizontal="left" vertical="center"/>
    </xf>
    <xf numFmtId="0" fontId="9" fillId="0" borderId="0" xfId="0" applyFont="1" applyFill="1" applyAlignment="1">
      <alignment horizontal="left" vertical="top"/>
    </xf>
    <xf numFmtId="0" fontId="4" fillId="0" borderId="0" xfId="0" applyFont="1" applyFill="1" applyAlignment="1">
      <alignment wrapText="1"/>
    </xf>
    <xf numFmtId="0" fontId="4" fillId="0" borderId="0" xfId="0" applyFont="1" applyFill="1" applyAlignment="1" applyProtection="1">
      <alignment horizontal="left" vertical="center"/>
    </xf>
    <xf numFmtId="14" fontId="2" fillId="0" borderId="0" xfId="0" applyNumberFormat="1" applyFont="1" applyFill="1" applyAlignment="1" applyProtection="1">
      <alignment horizontal="left" vertical="top" wrapText="1"/>
    </xf>
    <xf numFmtId="4" fontId="2" fillId="0" borderId="0" xfId="0" applyNumberFormat="1" applyFont="1" applyFill="1" applyAlignment="1" applyProtection="1">
      <alignment horizontal="left" vertical="top" wrapText="1"/>
    </xf>
    <xf numFmtId="14" fontId="2" fillId="0" borderId="0" xfId="0" applyNumberFormat="1" applyFont="1" applyFill="1" applyAlignment="1" applyProtection="1">
      <alignment horizontal="left" vertical="center" wrapText="1"/>
    </xf>
    <xf numFmtId="4" fontId="2" fillId="0" borderId="0" xfId="0" applyNumberFormat="1" applyFont="1" applyFill="1" applyAlignment="1" applyProtection="1">
      <alignment horizontal="left" vertical="center" wrapText="1"/>
    </xf>
    <xf numFmtId="14" fontId="4" fillId="0" borderId="0" xfId="0" applyNumberFormat="1" applyFont="1" applyFill="1" applyAlignment="1">
      <alignment horizontal="left" wrapText="1"/>
    </xf>
    <xf numFmtId="4" fontId="4" fillId="0" borderId="0" xfId="0" applyNumberFormat="1" applyFont="1" applyFill="1" applyAlignment="1">
      <alignment horizontal="left" wrapText="1"/>
    </xf>
    <xf numFmtId="0" fontId="4" fillId="0" borderId="0" xfId="0" applyFont="1" applyFill="1" applyAlignment="1">
      <alignment horizontal="left" wrapText="1"/>
    </xf>
    <xf numFmtId="0" fontId="4" fillId="0" borderId="0" xfId="1" applyFont="1" applyFill="1" applyAlignment="1">
      <alignment wrapText="1"/>
    </xf>
    <xf numFmtId="0" fontId="2" fillId="0" borderId="0" xfId="1" applyFont="1" applyFill="1" applyAlignment="1" applyProtection="1">
      <alignment vertical="center"/>
    </xf>
    <xf numFmtId="49" fontId="2" fillId="0" borderId="0" xfId="0" applyNumberFormat="1" applyFont="1" applyFill="1" applyAlignment="1" applyProtection="1">
      <alignment vertical="center"/>
    </xf>
    <xf numFmtId="0" fontId="2" fillId="0" borderId="0" xfId="1" applyFont="1" applyFill="1" applyAlignment="1" applyProtection="1">
      <alignment horizontal="left" vertical="center"/>
    </xf>
    <xf numFmtId="49" fontId="2" fillId="0" borderId="0" xfId="0" applyNumberFormat="1" applyFont="1" applyFill="1" applyAlignment="1" applyProtection="1">
      <alignment vertical="center" wrapText="1"/>
    </xf>
    <xf numFmtId="4" fontId="3" fillId="2" borderId="5" xfId="0" applyNumberFormat="1" applyFont="1" applyFill="1" applyBorder="1" applyAlignment="1" applyProtection="1">
      <alignment horizontal="left" vertical="top" wrapText="1"/>
    </xf>
    <xf numFmtId="4" fontId="1" fillId="2" borderId="5" xfId="0" applyNumberFormat="1" applyFont="1" applyFill="1" applyBorder="1" applyAlignment="1" applyProtection="1">
      <alignment horizontal="left" vertical="top" wrapText="1"/>
    </xf>
    <xf numFmtId="4" fontId="2" fillId="2" borderId="5" xfId="0" applyNumberFormat="1" applyFont="1" applyFill="1" applyBorder="1" applyAlignment="1" applyProtection="1">
      <alignment horizontal="left" vertical="top" wrapText="1"/>
    </xf>
    <xf numFmtId="4" fontId="1" fillId="2" borderId="3" xfId="0" applyNumberFormat="1" applyFont="1" applyFill="1" applyBorder="1" applyAlignment="1" applyProtection="1">
      <alignment horizontal="left" vertical="top" wrapText="1"/>
    </xf>
    <xf numFmtId="4" fontId="1" fillId="2" borderId="2" xfId="0" applyNumberFormat="1" applyFont="1" applyFill="1" applyBorder="1" applyAlignment="1" applyProtection="1">
      <alignment horizontal="left" vertical="top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CCCCCC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0.79998168889431442"/>
  </sheetPr>
  <dimension ref="A1:B30"/>
  <sheetViews>
    <sheetView workbookViewId="0">
      <selection activeCell="B26" sqref="B26"/>
    </sheetView>
  </sheetViews>
  <sheetFormatPr defaultRowHeight="13.8" x14ac:dyDescent="0.25"/>
  <cols>
    <col min="1" max="1" width="15.77734375" style="8" customWidth="1"/>
    <col min="2" max="2" width="100.77734375" style="6" customWidth="1"/>
    <col min="3" max="3" width="9.109375" style="1"/>
    <col min="4" max="4" width="12.5546875" style="1" customWidth="1"/>
    <col min="5" max="243" width="9.109375" style="1"/>
    <col min="244" max="244" width="100.6640625" style="1" customWidth="1"/>
    <col min="245" max="257" width="25.6640625" style="1" customWidth="1"/>
    <col min="258" max="499" width="9.109375" style="1"/>
    <col min="500" max="500" width="100.6640625" style="1" customWidth="1"/>
    <col min="501" max="513" width="25.6640625" style="1" customWidth="1"/>
    <col min="514" max="755" width="9.109375" style="1"/>
    <col min="756" max="756" width="100.6640625" style="1" customWidth="1"/>
    <col min="757" max="769" width="25.6640625" style="1" customWidth="1"/>
    <col min="770" max="1011" width="9.109375" style="1"/>
    <col min="1012" max="1012" width="100.6640625" style="1" customWidth="1"/>
    <col min="1013" max="1025" width="25.6640625" style="1" customWidth="1"/>
    <col min="1026" max="1267" width="9.109375" style="1"/>
    <col min="1268" max="1268" width="100.6640625" style="1" customWidth="1"/>
    <col min="1269" max="1281" width="25.6640625" style="1" customWidth="1"/>
    <col min="1282" max="1523" width="9.109375" style="1"/>
    <col min="1524" max="1524" width="100.6640625" style="1" customWidth="1"/>
    <col min="1525" max="1537" width="25.6640625" style="1" customWidth="1"/>
    <col min="1538" max="1779" width="9.109375" style="1"/>
    <col min="1780" max="1780" width="100.6640625" style="1" customWidth="1"/>
    <col min="1781" max="1793" width="25.6640625" style="1" customWidth="1"/>
    <col min="1794" max="2035" width="9.109375" style="1"/>
    <col min="2036" max="2036" width="100.6640625" style="1" customWidth="1"/>
    <col min="2037" max="2049" width="25.6640625" style="1" customWidth="1"/>
    <col min="2050" max="2291" width="9.109375" style="1"/>
    <col min="2292" max="2292" width="100.6640625" style="1" customWidth="1"/>
    <col min="2293" max="2305" width="25.6640625" style="1" customWidth="1"/>
    <col min="2306" max="2547" width="9.109375" style="1"/>
    <col min="2548" max="2548" width="100.6640625" style="1" customWidth="1"/>
    <col min="2549" max="2561" width="25.6640625" style="1" customWidth="1"/>
    <col min="2562" max="2803" width="9.109375" style="1"/>
    <col min="2804" max="2804" width="100.6640625" style="1" customWidth="1"/>
    <col min="2805" max="2817" width="25.6640625" style="1" customWidth="1"/>
    <col min="2818" max="3059" width="9.109375" style="1"/>
    <col min="3060" max="3060" width="100.6640625" style="1" customWidth="1"/>
    <col min="3061" max="3073" width="25.6640625" style="1" customWidth="1"/>
    <col min="3074" max="3315" width="9.109375" style="1"/>
    <col min="3316" max="3316" width="100.6640625" style="1" customWidth="1"/>
    <col min="3317" max="3329" width="25.6640625" style="1" customWidth="1"/>
    <col min="3330" max="3571" width="9.109375" style="1"/>
    <col min="3572" max="3572" width="100.6640625" style="1" customWidth="1"/>
    <col min="3573" max="3585" width="25.6640625" style="1" customWidth="1"/>
    <col min="3586" max="3827" width="9.109375" style="1"/>
    <col min="3828" max="3828" width="100.6640625" style="1" customWidth="1"/>
    <col min="3829" max="3841" width="25.6640625" style="1" customWidth="1"/>
    <col min="3842" max="4083" width="9.109375" style="1"/>
    <col min="4084" max="4084" width="100.6640625" style="1" customWidth="1"/>
    <col min="4085" max="4097" width="25.6640625" style="1" customWidth="1"/>
    <col min="4098" max="4339" width="9.109375" style="1"/>
    <col min="4340" max="4340" width="100.6640625" style="1" customWidth="1"/>
    <col min="4341" max="4353" width="25.6640625" style="1" customWidth="1"/>
    <col min="4354" max="4595" width="9.109375" style="1"/>
    <col min="4596" max="4596" width="100.6640625" style="1" customWidth="1"/>
    <col min="4597" max="4609" width="25.6640625" style="1" customWidth="1"/>
    <col min="4610" max="4851" width="9.109375" style="1"/>
    <col min="4852" max="4852" width="100.6640625" style="1" customWidth="1"/>
    <col min="4853" max="4865" width="25.6640625" style="1" customWidth="1"/>
    <col min="4866" max="5107" width="9.109375" style="1"/>
    <col min="5108" max="5108" width="100.6640625" style="1" customWidth="1"/>
    <col min="5109" max="5121" width="25.6640625" style="1" customWidth="1"/>
    <col min="5122" max="5363" width="9.109375" style="1"/>
    <col min="5364" max="5364" width="100.6640625" style="1" customWidth="1"/>
    <col min="5365" max="5377" width="25.6640625" style="1" customWidth="1"/>
    <col min="5378" max="5619" width="9.109375" style="1"/>
    <col min="5620" max="5620" width="100.6640625" style="1" customWidth="1"/>
    <col min="5621" max="5633" width="25.6640625" style="1" customWidth="1"/>
    <col min="5634" max="5875" width="9.109375" style="1"/>
    <col min="5876" max="5876" width="100.6640625" style="1" customWidth="1"/>
    <col min="5877" max="5889" width="25.6640625" style="1" customWidth="1"/>
    <col min="5890" max="6131" width="9.109375" style="1"/>
    <col min="6132" max="6132" width="100.6640625" style="1" customWidth="1"/>
    <col min="6133" max="6145" width="25.6640625" style="1" customWidth="1"/>
    <col min="6146" max="6387" width="9.109375" style="1"/>
    <col min="6388" max="6388" width="100.6640625" style="1" customWidth="1"/>
    <col min="6389" max="6401" width="25.6640625" style="1" customWidth="1"/>
    <col min="6402" max="6643" width="9.109375" style="1"/>
    <col min="6644" max="6644" width="100.6640625" style="1" customWidth="1"/>
    <col min="6645" max="6657" width="25.6640625" style="1" customWidth="1"/>
    <col min="6658" max="6899" width="9.109375" style="1"/>
    <col min="6900" max="6900" width="100.6640625" style="1" customWidth="1"/>
    <col min="6901" max="6913" width="25.6640625" style="1" customWidth="1"/>
    <col min="6914" max="7155" width="9.109375" style="1"/>
    <col min="7156" max="7156" width="100.6640625" style="1" customWidth="1"/>
    <col min="7157" max="7169" width="25.6640625" style="1" customWidth="1"/>
    <col min="7170" max="7411" width="9.109375" style="1"/>
    <col min="7412" max="7412" width="100.6640625" style="1" customWidth="1"/>
    <col min="7413" max="7425" width="25.6640625" style="1" customWidth="1"/>
    <col min="7426" max="7667" width="9.109375" style="1"/>
    <col min="7668" max="7668" width="100.6640625" style="1" customWidth="1"/>
    <col min="7669" max="7681" width="25.6640625" style="1" customWidth="1"/>
    <col min="7682" max="7923" width="9.109375" style="1"/>
    <col min="7924" max="7924" width="100.6640625" style="1" customWidth="1"/>
    <col min="7925" max="7937" width="25.6640625" style="1" customWidth="1"/>
    <col min="7938" max="8179" width="9.109375" style="1"/>
    <col min="8180" max="8180" width="100.6640625" style="1" customWidth="1"/>
    <col min="8181" max="8193" width="25.6640625" style="1" customWidth="1"/>
    <col min="8194" max="8435" width="9.109375" style="1"/>
    <col min="8436" max="8436" width="100.6640625" style="1" customWidth="1"/>
    <col min="8437" max="8449" width="25.6640625" style="1" customWidth="1"/>
    <col min="8450" max="8691" width="9.109375" style="1"/>
    <col min="8692" max="8692" width="100.6640625" style="1" customWidth="1"/>
    <col min="8693" max="8705" width="25.6640625" style="1" customWidth="1"/>
    <col min="8706" max="8947" width="9.109375" style="1"/>
    <col min="8948" max="8948" width="100.6640625" style="1" customWidth="1"/>
    <col min="8949" max="8961" width="25.6640625" style="1" customWidth="1"/>
    <col min="8962" max="9203" width="9.109375" style="1"/>
    <col min="9204" max="9204" width="100.6640625" style="1" customWidth="1"/>
    <col min="9205" max="9217" width="25.6640625" style="1" customWidth="1"/>
    <col min="9218" max="9459" width="9.109375" style="1"/>
    <col min="9460" max="9460" width="100.6640625" style="1" customWidth="1"/>
    <col min="9461" max="9473" width="25.6640625" style="1" customWidth="1"/>
    <col min="9474" max="9715" width="9.109375" style="1"/>
    <col min="9716" max="9716" width="100.6640625" style="1" customWidth="1"/>
    <col min="9717" max="9729" width="25.6640625" style="1" customWidth="1"/>
    <col min="9730" max="9971" width="9.109375" style="1"/>
    <col min="9972" max="9972" width="100.6640625" style="1" customWidth="1"/>
    <col min="9973" max="9985" width="25.6640625" style="1" customWidth="1"/>
    <col min="9986" max="10227" width="9.109375" style="1"/>
    <col min="10228" max="10228" width="100.6640625" style="1" customWidth="1"/>
    <col min="10229" max="10241" width="25.6640625" style="1" customWidth="1"/>
    <col min="10242" max="10483" width="9.109375" style="1"/>
    <col min="10484" max="10484" width="100.6640625" style="1" customWidth="1"/>
    <col min="10485" max="10497" width="25.6640625" style="1" customWidth="1"/>
    <col min="10498" max="10739" width="9.109375" style="1"/>
    <col min="10740" max="10740" width="100.6640625" style="1" customWidth="1"/>
    <col min="10741" max="10753" width="25.6640625" style="1" customWidth="1"/>
    <col min="10754" max="10995" width="9.109375" style="1"/>
    <col min="10996" max="10996" width="100.6640625" style="1" customWidth="1"/>
    <col min="10997" max="11009" width="25.6640625" style="1" customWidth="1"/>
    <col min="11010" max="11251" width="9.109375" style="1"/>
    <col min="11252" max="11252" width="100.6640625" style="1" customWidth="1"/>
    <col min="11253" max="11265" width="25.6640625" style="1" customWidth="1"/>
    <col min="11266" max="11507" width="9.109375" style="1"/>
    <col min="11508" max="11508" width="100.6640625" style="1" customWidth="1"/>
    <col min="11509" max="11521" width="25.6640625" style="1" customWidth="1"/>
    <col min="11522" max="11763" width="9.109375" style="1"/>
    <col min="11764" max="11764" width="100.6640625" style="1" customWidth="1"/>
    <col min="11765" max="11777" width="25.6640625" style="1" customWidth="1"/>
    <col min="11778" max="12019" width="9.109375" style="1"/>
    <col min="12020" max="12020" width="100.6640625" style="1" customWidth="1"/>
    <col min="12021" max="12033" width="25.6640625" style="1" customWidth="1"/>
    <col min="12034" max="12275" width="9.109375" style="1"/>
    <col min="12276" max="12276" width="100.6640625" style="1" customWidth="1"/>
    <col min="12277" max="12289" width="25.6640625" style="1" customWidth="1"/>
    <col min="12290" max="12531" width="9.109375" style="1"/>
    <col min="12532" max="12532" width="100.6640625" style="1" customWidth="1"/>
    <col min="12533" max="12545" width="25.6640625" style="1" customWidth="1"/>
    <col min="12546" max="12787" width="9.109375" style="1"/>
    <col min="12788" max="12788" width="100.6640625" style="1" customWidth="1"/>
    <col min="12789" max="12801" width="25.6640625" style="1" customWidth="1"/>
    <col min="12802" max="13043" width="9.109375" style="1"/>
    <col min="13044" max="13044" width="100.6640625" style="1" customWidth="1"/>
    <col min="13045" max="13057" width="25.6640625" style="1" customWidth="1"/>
    <col min="13058" max="13299" width="9.109375" style="1"/>
    <col min="13300" max="13300" width="100.6640625" style="1" customWidth="1"/>
    <col min="13301" max="13313" width="25.6640625" style="1" customWidth="1"/>
    <col min="13314" max="13555" width="9.109375" style="1"/>
    <col min="13556" max="13556" width="100.6640625" style="1" customWidth="1"/>
    <col min="13557" max="13569" width="25.6640625" style="1" customWidth="1"/>
    <col min="13570" max="13811" width="9.109375" style="1"/>
    <col min="13812" max="13812" width="100.6640625" style="1" customWidth="1"/>
    <col min="13813" max="13825" width="25.6640625" style="1" customWidth="1"/>
    <col min="13826" max="14067" width="9.109375" style="1"/>
    <col min="14068" max="14068" width="100.6640625" style="1" customWidth="1"/>
    <col min="14069" max="14081" width="25.6640625" style="1" customWidth="1"/>
    <col min="14082" max="14323" width="9.109375" style="1"/>
    <col min="14324" max="14324" width="100.6640625" style="1" customWidth="1"/>
    <col min="14325" max="14337" width="25.6640625" style="1" customWidth="1"/>
    <col min="14338" max="14579" width="9.109375" style="1"/>
    <col min="14580" max="14580" width="100.6640625" style="1" customWidth="1"/>
    <col min="14581" max="14593" width="25.6640625" style="1" customWidth="1"/>
    <col min="14594" max="14835" width="9.109375" style="1"/>
    <col min="14836" max="14836" width="100.6640625" style="1" customWidth="1"/>
    <col min="14837" max="14849" width="25.6640625" style="1" customWidth="1"/>
    <col min="14850" max="15091" width="9.109375" style="1"/>
    <col min="15092" max="15092" width="100.6640625" style="1" customWidth="1"/>
    <col min="15093" max="15105" width="25.6640625" style="1" customWidth="1"/>
    <col min="15106" max="15347" width="9.109375" style="1"/>
    <col min="15348" max="15348" width="100.6640625" style="1" customWidth="1"/>
    <col min="15349" max="15361" width="25.6640625" style="1" customWidth="1"/>
    <col min="15362" max="15603" width="9.109375" style="1"/>
    <col min="15604" max="15604" width="100.6640625" style="1" customWidth="1"/>
    <col min="15605" max="15617" width="25.6640625" style="1" customWidth="1"/>
    <col min="15618" max="15859" width="9.109375" style="1"/>
    <col min="15860" max="15860" width="100.6640625" style="1" customWidth="1"/>
    <col min="15861" max="15873" width="25.6640625" style="1" customWidth="1"/>
    <col min="15874" max="16115" width="9.109375" style="1"/>
    <col min="16116" max="16116" width="100.6640625" style="1" customWidth="1"/>
    <col min="16117" max="16129" width="25.6640625" style="1" customWidth="1"/>
    <col min="16130" max="16382" width="9.109375" style="1"/>
    <col min="16383" max="16384" width="9.109375" style="1" customWidth="1"/>
  </cols>
  <sheetData>
    <row r="1" spans="1:2" s="7" customFormat="1" x14ac:dyDescent="0.25">
      <c r="A1" s="16" t="s">
        <v>0</v>
      </c>
      <c r="B1" s="17" t="s">
        <v>1</v>
      </c>
    </row>
    <row r="2" spans="1:2" x14ac:dyDescent="0.25">
      <c r="A2" s="8">
        <v>1866871.0199999991</v>
      </c>
      <c r="B2" s="6" t="s">
        <v>6</v>
      </c>
    </row>
    <row r="3" spans="1:2" x14ac:dyDescent="0.25">
      <c r="A3" s="8">
        <v>1750.23</v>
      </c>
      <c r="B3" s="6" t="s">
        <v>7</v>
      </c>
    </row>
    <row r="4" spans="1:2" x14ac:dyDescent="0.25">
      <c r="A4" s="8">
        <v>6055621.0299999984</v>
      </c>
      <c r="B4" s="6" t="s">
        <v>12</v>
      </c>
    </row>
    <row r="5" spans="1:2" x14ac:dyDescent="0.25">
      <c r="A5" s="8">
        <v>367513.31999999989</v>
      </c>
      <c r="B5" s="6" t="s">
        <v>8</v>
      </c>
    </row>
    <row r="6" spans="1:2" x14ac:dyDescent="0.25">
      <c r="A6" s="8">
        <v>5397564</v>
      </c>
      <c r="B6" s="6" t="s">
        <v>37</v>
      </c>
    </row>
    <row r="7" spans="1:2" x14ac:dyDescent="0.25">
      <c r="A7" s="8">
        <v>32200</v>
      </c>
      <c r="B7" s="6" t="s">
        <v>34</v>
      </c>
    </row>
    <row r="8" spans="1:2" x14ac:dyDescent="0.25">
      <c r="A8" s="8">
        <v>19183</v>
      </c>
      <c r="B8" s="6" t="s">
        <v>22</v>
      </c>
    </row>
    <row r="9" spans="1:2" x14ac:dyDescent="0.25">
      <c r="A9" s="8">
        <v>297883.78999999998</v>
      </c>
      <c r="B9" s="6" t="s">
        <v>25</v>
      </c>
    </row>
    <row r="10" spans="1:2" ht="13.2" customHeight="1" x14ac:dyDescent="0.25">
      <c r="A10" s="8">
        <v>19192239.550000001</v>
      </c>
      <c r="B10" s="6" t="s">
        <v>9</v>
      </c>
    </row>
    <row r="11" spans="1:2" ht="13.2" customHeight="1" x14ac:dyDescent="0.25">
      <c r="A11" s="8">
        <v>64500</v>
      </c>
      <c r="B11" s="44" t="s">
        <v>38</v>
      </c>
    </row>
    <row r="12" spans="1:2" x14ac:dyDescent="0.25">
      <c r="A12" s="8">
        <v>513616</v>
      </c>
      <c r="B12" s="6" t="s">
        <v>10</v>
      </c>
    </row>
    <row r="13" spans="1:2" x14ac:dyDescent="0.25">
      <c r="A13" s="8">
        <v>57499.24</v>
      </c>
      <c r="B13" s="6" t="s">
        <v>167</v>
      </c>
    </row>
    <row r="14" spans="1:2" x14ac:dyDescent="0.25">
      <c r="A14" s="8">
        <v>146842</v>
      </c>
      <c r="B14" s="6" t="s">
        <v>13</v>
      </c>
    </row>
    <row r="15" spans="1:2" x14ac:dyDescent="0.25">
      <c r="A15" s="8">
        <v>1590085.6200000003</v>
      </c>
      <c r="B15" s="6" t="s">
        <v>11</v>
      </c>
    </row>
    <row r="16" spans="1:2" x14ac:dyDescent="0.25">
      <c r="A16" s="8">
        <v>48000</v>
      </c>
      <c r="B16" s="6" t="s">
        <v>41</v>
      </c>
    </row>
    <row r="17" spans="1:2" x14ac:dyDescent="0.25">
      <c r="A17" s="8">
        <v>81331</v>
      </c>
      <c r="B17" s="6" t="s">
        <v>14</v>
      </c>
    </row>
    <row r="18" spans="1:2" x14ac:dyDescent="0.25">
      <c r="A18" s="8">
        <v>20933</v>
      </c>
      <c r="B18" s="6" t="s">
        <v>36</v>
      </c>
    </row>
    <row r="19" spans="1:2" x14ac:dyDescent="0.25">
      <c r="A19" s="8">
        <v>3007</v>
      </c>
      <c r="B19" s="6" t="s">
        <v>35</v>
      </c>
    </row>
    <row r="20" spans="1:2" x14ac:dyDescent="0.25">
      <c r="A20" s="8">
        <v>180168.86</v>
      </c>
      <c r="B20" s="6" t="s">
        <v>15</v>
      </c>
    </row>
    <row r="21" spans="1:2" x14ac:dyDescent="0.25">
      <c r="A21" s="8">
        <v>329876.5</v>
      </c>
      <c r="B21" s="6" t="s">
        <v>31</v>
      </c>
    </row>
    <row r="22" spans="1:2" x14ac:dyDescent="0.25">
      <c r="A22" s="8">
        <v>1233401</v>
      </c>
      <c r="B22" s="33" t="s">
        <v>32</v>
      </c>
    </row>
    <row r="23" spans="1:2" x14ac:dyDescent="0.25">
      <c r="A23" s="8">
        <v>462933.9</v>
      </c>
      <c r="B23" s="33" t="s">
        <v>39</v>
      </c>
    </row>
    <row r="24" spans="1:2" x14ac:dyDescent="0.25">
      <c r="A24" s="8">
        <v>175000</v>
      </c>
      <c r="B24" s="33" t="s">
        <v>40</v>
      </c>
    </row>
    <row r="25" spans="1:2" ht="11.4" customHeight="1" x14ac:dyDescent="0.25">
      <c r="A25" s="8">
        <f>7500000+360</f>
        <v>7500360</v>
      </c>
      <c r="B25" s="6" t="s">
        <v>33</v>
      </c>
    </row>
    <row r="26" spans="1:2" x14ac:dyDescent="0.25">
      <c r="A26" s="8">
        <f>670684.93+16027.4+7134.25+91441.1</f>
        <v>785287.68000000005</v>
      </c>
      <c r="B26" s="6" t="s">
        <v>16</v>
      </c>
    </row>
    <row r="27" spans="1:2" x14ac:dyDescent="0.25">
      <c r="A27" s="18">
        <f>SUM(A2:A26)</f>
        <v>46423667.739999995</v>
      </c>
      <c r="B27" s="17" t="s">
        <v>4</v>
      </c>
    </row>
    <row r="30" spans="1:2" x14ac:dyDescent="0.25">
      <c r="B30" s="33"/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6" tint="0.79998168889431442"/>
    <pageSetUpPr fitToPage="1"/>
  </sheetPr>
  <dimension ref="A1:C206"/>
  <sheetViews>
    <sheetView tabSelected="1" topLeftCell="A166" workbookViewId="0">
      <selection activeCell="C185" sqref="C185"/>
    </sheetView>
  </sheetViews>
  <sheetFormatPr defaultColWidth="9.109375" defaultRowHeight="13.8" x14ac:dyDescent="0.25"/>
  <cols>
    <col min="1" max="1" width="15.77734375" style="7" customWidth="1"/>
    <col min="2" max="2" width="15.77734375" style="2" customWidth="1"/>
    <col min="3" max="3" width="146.5546875" style="1" customWidth="1"/>
    <col min="4" max="16384" width="9.109375" style="1"/>
  </cols>
  <sheetData>
    <row r="1" spans="1:3" x14ac:dyDescent="0.25">
      <c r="A1" s="29" t="s">
        <v>19</v>
      </c>
      <c r="B1" s="23"/>
      <c r="C1" s="24"/>
    </row>
    <row r="2" spans="1:3" s="5" customFormat="1" ht="53.4" customHeight="1" x14ac:dyDescent="0.25">
      <c r="A2" s="46" t="s">
        <v>21</v>
      </c>
      <c r="B2" s="47"/>
      <c r="C2" s="47"/>
    </row>
    <row r="3" spans="1:3" s="32" customFormat="1" ht="13.8" customHeight="1" x14ac:dyDescent="0.25">
      <c r="A3" s="38" t="s">
        <v>42</v>
      </c>
      <c r="B3" s="39">
        <v>4069</v>
      </c>
      <c r="C3" s="32" t="s">
        <v>60</v>
      </c>
    </row>
    <row r="4" spans="1:3" s="32" customFormat="1" ht="13.8" customHeight="1" x14ac:dyDescent="0.25">
      <c r="A4" s="38" t="s">
        <v>42</v>
      </c>
      <c r="B4" s="39">
        <v>10000</v>
      </c>
      <c r="C4" s="41" t="s">
        <v>61</v>
      </c>
    </row>
    <row r="5" spans="1:3" s="32" customFormat="1" ht="13.8" customHeight="1" x14ac:dyDescent="0.25">
      <c r="A5" s="38" t="s">
        <v>43</v>
      </c>
      <c r="B5" s="39">
        <v>2888.8</v>
      </c>
      <c r="C5" s="41" t="s">
        <v>62</v>
      </c>
    </row>
    <row r="6" spans="1:3" s="32" customFormat="1" ht="13.8" customHeight="1" x14ac:dyDescent="0.25">
      <c r="A6" s="38" t="s">
        <v>43</v>
      </c>
      <c r="B6" s="39">
        <v>16050</v>
      </c>
      <c r="C6" s="42" t="s">
        <v>65</v>
      </c>
    </row>
    <row r="7" spans="1:3" s="32" customFormat="1" ht="13.8" customHeight="1" x14ac:dyDescent="0.25">
      <c r="A7" s="38" t="s">
        <v>43</v>
      </c>
      <c r="B7" s="8">
        <f>24982+1361</f>
        <v>26343</v>
      </c>
      <c r="C7" s="4" t="s">
        <v>63</v>
      </c>
    </row>
    <row r="8" spans="1:3" s="32" customFormat="1" ht="13.8" customHeight="1" x14ac:dyDescent="0.25">
      <c r="A8" s="38" t="s">
        <v>44</v>
      </c>
      <c r="B8" s="39">
        <f>2303+18630.16</f>
        <v>20933.16</v>
      </c>
      <c r="C8" s="32" t="s">
        <v>64</v>
      </c>
    </row>
    <row r="9" spans="1:3" s="32" customFormat="1" ht="13.8" customHeight="1" x14ac:dyDescent="0.25">
      <c r="A9" s="38" t="s">
        <v>44</v>
      </c>
      <c r="B9" s="39">
        <v>2614</v>
      </c>
      <c r="C9" s="32" t="s">
        <v>66</v>
      </c>
    </row>
    <row r="10" spans="1:3" s="32" customFormat="1" ht="13.8" customHeight="1" x14ac:dyDescent="0.25">
      <c r="A10" s="38" t="s">
        <v>44</v>
      </c>
      <c r="B10" s="39">
        <v>2786</v>
      </c>
      <c r="C10" s="32" t="s">
        <v>67</v>
      </c>
    </row>
    <row r="11" spans="1:3" s="32" customFormat="1" ht="13.8" customHeight="1" x14ac:dyDescent="0.25">
      <c r="A11" s="38" t="s">
        <v>44</v>
      </c>
      <c r="B11" s="39">
        <v>12750</v>
      </c>
      <c r="C11" s="32" t="s">
        <v>68</v>
      </c>
    </row>
    <row r="12" spans="1:3" s="32" customFormat="1" ht="13.8" customHeight="1" x14ac:dyDescent="0.25">
      <c r="A12" s="38" t="s">
        <v>44</v>
      </c>
      <c r="B12" s="39">
        <f>19000+981.2+3500+5102+9700+18572+3432.3+2850+16900</f>
        <v>80037.5</v>
      </c>
      <c r="C12" s="32" t="s">
        <v>69</v>
      </c>
    </row>
    <row r="13" spans="1:3" s="32" customFormat="1" ht="13.8" customHeight="1" x14ac:dyDescent="0.25">
      <c r="A13" s="38" t="s">
        <v>44</v>
      </c>
      <c r="B13" s="39">
        <v>39974.019999999997</v>
      </c>
      <c r="C13" s="32" t="s">
        <v>70</v>
      </c>
    </row>
    <row r="14" spans="1:3" s="32" customFormat="1" ht="13.8" customHeight="1" x14ac:dyDescent="0.25">
      <c r="A14" s="38" t="s">
        <v>45</v>
      </c>
      <c r="B14" s="39">
        <f>179.94+819</f>
        <v>998.94</v>
      </c>
      <c r="C14" s="32" t="s">
        <v>71</v>
      </c>
    </row>
    <row r="15" spans="1:3" s="32" customFormat="1" ht="13.8" customHeight="1" x14ac:dyDescent="0.25">
      <c r="A15" s="38" t="s">
        <v>45</v>
      </c>
      <c r="B15" s="39">
        <f>30000+30000+50000</f>
        <v>110000</v>
      </c>
      <c r="C15" s="32" t="s">
        <v>72</v>
      </c>
    </row>
    <row r="16" spans="1:3" s="32" customFormat="1" ht="13.8" customHeight="1" x14ac:dyDescent="0.25">
      <c r="A16" s="38" t="s">
        <v>46</v>
      </c>
      <c r="B16" s="39">
        <f>97+5000+97+8000</f>
        <v>13194</v>
      </c>
      <c r="C16" s="32" t="s">
        <v>76</v>
      </c>
    </row>
    <row r="17" spans="1:3" s="32" customFormat="1" ht="13.8" customHeight="1" x14ac:dyDescent="0.25">
      <c r="A17" s="38" t="s">
        <v>46</v>
      </c>
      <c r="B17" s="39">
        <v>20305</v>
      </c>
      <c r="C17" s="32" t="s">
        <v>73</v>
      </c>
    </row>
    <row r="18" spans="1:3" s="32" customFormat="1" ht="13.8" customHeight="1" x14ac:dyDescent="0.25">
      <c r="A18" s="38" t="s">
        <v>46</v>
      </c>
      <c r="B18" s="39">
        <v>154765</v>
      </c>
      <c r="C18" s="32" t="s">
        <v>74</v>
      </c>
    </row>
    <row r="19" spans="1:3" s="32" customFormat="1" ht="13.8" customHeight="1" x14ac:dyDescent="0.25">
      <c r="A19" s="38" t="s">
        <v>47</v>
      </c>
      <c r="B19" s="39">
        <f>5700+28974.42</f>
        <v>34674.42</v>
      </c>
      <c r="C19" s="32" t="s">
        <v>75</v>
      </c>
    </row>
    <row r="20" spans="1:3" s="32" customFormat="1" ht="13.8" customHeight="1" x14ac:dyDescent="0.25">
      <c r="A20" s="38" t="s">
        <v>48</v>
      </c>
      <c r="B20" s="39">
        <v>7781.6</v>
      </c>
      <c r="C20" s="32" t="s">
        <v>77</v>
      </c>
    </row>
    <row r="21" spans="1:3" s="32" customFormat="1" ht="13.8" customHeight="1" x14ac:dyDescent="0.25">
      <c r="A21" s="38" t="s">
        <v>48</v>
      </c>
      <c r="B21" s="39">
        <v>91000</v>
      </c>
      <c r="C21" s="32" t="s">
        <v>78</v>
      </c>
    </row>
    <row r="22" spans="1:3" s="32" customFormat="1" ht="13.8" customHeight="1" x14ac:dyDescent="0.25">
      <c r="A22" s="38" t="s">
        <v>48</v>
      </c>
      <c r="B22" s="39">
        <f>97367.2+235715.1+129823.4</f>
        <v>462905.69999999995</v>
      </c>
      <c r="C22" s="32" t="s">
        <v>79</v>
      </c>
    </row>
    <row r="23" spans="1:3" s="32" customFormat="1" ht="13.8" customHeight="1" x14ac:dyDescent="0.25">
      <c r="A23" s="38" t="s">
        <v>49</v>
      </c>
      <c r="B23" s="39">
        <v>1503</v>
      </c>
      <c r="C23" s="32" t="s">
        <v>168</v>
      </c>
    </row>
    <row r="24" spans="1:3" s="32" customFormat="1" ht="13.8" customHeight="1" x14ac:dyDescent="0.25">
      <c r="A24" s="38" t="s">
        <v>49</v>
      </c>
      <c r="B24" s="39">
        <v>3500</v>
      </c>
      <c r="C24" s="32" t="s">
        <v>169</v>
      </c>
    </row>
    <row r="25" spans="1:3" s="32" customFormat="1" ht="13.8" customHeight="1" x14ac:dyDescent="0.25">
      <c r="A25" s="38" t="s">
        <v>49</v>
      </c>
      <c r="B25" s="39">
        <v>3500</v>
      </c>
      <c r="C25" s="32" t="s">
        <v>170</v>
      </c>
    </row>
    <row r="26" spans="1:3" s="32" customFormat="1" ht="13.8" customHeight="1" x14ac:dyDescent="0.25">
      <c r="A26" s="38" t="s">
        <v>49</v>
      </c>
      <c r="B26" s="39">
        <v>5055</v>
      </c>
      <c r="C26" s="32" t="s">
        <v>171</v>
      </c>
    </row>
    <row r="27" spans="1:3" s="32" customFormat="1" ht="13.8" customHeight="1" x14ac:dyDescent="0.25">
      <c r="A27" s="38" t="s">
        <v>49</v>
      </c>
      <c r="B27" s="39">
        <v>7265</v>
      </c>
      <c r="C27" s="32" t="s">
        <v>80</v>
      </c>
    </row>
    <row r="28" spans="1:3" s="32" customFormat="1" ht="13.8" customHeight="1" x14ac:dyDescent="0.25">
      <c r="A28" s="38" t="s">
        <v>49</v>
      </c>
      <c r="B28" s="39">
        <v>8520</v>
      </c>
      <c r="C28" s="32" t="s">
        <v>81</v>
      </c>
    </row>
    <row r="29" spans="1:3" s="32" customFormat="1" ht="13.8" customHeight="1" x14ac:dyDescent="0.25">
      <c r="A29" s="38" t="s">
        <v>49</v>
      </c>
      <c r="B29" s="39">
        <v>9000</v>
      </c>
      <c r="C29" s="32" t="s">
        <v>172</v>
      </c>
    </row>
    <row r="30" spans="1:3" s="32" customFormat="1" ht="13.8" customHeight="1" x14ac:dyDescent="0.25">
      <c r="A30" s="38" t="s">
        <v>49</v>
      </c>
      <c r="B30" s="39">
        <v>16000</v>
      </c>
      <c r="C30" s="32" t="s">
        <v>173</v>
      </c>
    </row>
    <row r="31" spans="1:3" s="32" customFormat="1" ht="13.8" customHeight="1" x14ac:dyDescent="0.25">
      <c r="A31" s="38" t="s">
        <v>49</v>
      </c>
      <c r="B31" s="39">
        <v>16675</v>
      </c>
      <c r="C31" s="32" t="s">
        <v>82</v>
      </c>
    </row>
    <row r="32" spans="1:3" s="32" customFormat="1" ht="13.8" customHeight="1" x14ac:dyDescent="0.25">
      <c r="A32" s="38" t="s">
        <v>49</v>
      </c>
      <c r="B32" s="39">
        <v>18230</v>
      </c>
      <c r="C32" s="32" t="s">
        <v>83</v>
      </c>
    </row>
    <row r="33" spans="1:3" s="32" customFormat="1" ht="13.8" customHeight="1" x14ac:dyDescent="0.25">
      <c r="A33" s="38" t="s">
        <v>49</v>
      </c>
      <c r="B33" s="39">
        <v>18230</v>
      </c>
      <c r="C33" s="32" t="s">
        <v>84</v>
      </c>
    </row>
    <row r="34" spans="1:3" s="32" customFormat="1" ht="13.8" customHeight="1" x14ac:dyDescent="0.25">
      <c r="A34" s="38" t="s">
        <v>49</v>
      </c>
      <c r="B34" s="39">
        <v>19200</v>
      </c>
      <c r="C34" s="32" t="s">
        <v>85</v>
      </c>
    </row>
    <row r="35" spans="1:3" s="32" customFormat="1" ht="13.8" customHeight="1" x14ac:dyDescent="0.25">
      <c r="A35" s="38" t="s">
        <v>49</v>
      </c>
      <c r="B35" s="39">
        <v>20033</v>
      </c>
      <c r="C35" s="32" t="s">
        <v>174</v>
      </c>
    </row>
    <row r="36" spans="1:3" s="32" customFormat="1" ht="13.8" customHeight="1" x14ac:dyDescent="0.25">
      <c r="A36" s="38" t="s">
        <v>49</v>
      </c>
      <c r="B36" s="39">
        <v>21120</v>
      </c>
      <c r="C36" s="32" t="s">
        <v>87</v>
      </c>
    </row>
    <row r="37" spans="1:3" s="32" customFormat="1" ht="13.8" customHeight="1" x14ac:dyDescent="0.25">
      <c r="A37" s="38" t="s">
        <v>49</v>
      </c>
      <c r="B37" s="39">
        <v>21924.25</v>
      </c>
      <c r="C37" s="32" t="s">
        <v>175</v>
      </c>
    </row>
    <row r="38" spans="1:3" s="32" customFormat="1" ht="13.8" customHeight="1" x14ac:dyDescent="0.25">
      <c r="A38" s="38" t="s">
        <v>49</v>
      </c>
      <c r="B38" s="39">
        <v>22406</v>
      </c>
      <c r="C38" s="32" t="s">
        <v>176</v>
      </c>
    </row>
    <row r="39" spans="1:3" s="32" customFormat="1" ht="13.8" customHeight="1" x14ac:dyDescent="0.25">
      <c r="A39" s="38" t="s">
        <v>49</v>
      </c>
      <c r="B39" s="39">
        <v>24225</v>
      </c>
      <c r="C39" s="32" t="s">
        <v>88</v>
      </c>
    </row>
    <row r="40" spans="1:3" s="32" customFormat="1" ht="13.8" customHeight="1" x14ac:dyDescent="0.25">
      <c r="A40" s="38" t="s">
        <v>49</v>
      </c>
      <c r="B40" s="39">
        <v>24430</v>
      </c>
      <c r="C40" s="32" t="s">
        <v>89</v>
      </c>
    </row>
    <row r="41" spans="1:3" s="32" customFormat="1" ht="13.8" customHeight="1" x14ac:dyDescent="0.25">
      <c r="A41" s="38" t="s">
        <v>49</v>
      </c>
      <c r="B41" s="39">
        <v>26850</v>
      </c>
      <c r="C41" s="32" t="s">
        <v>90</v>
      </c>
    </row>
    <row r="42" spans="1:3" s="32" customFormat="1" ht="13.8" customHeight="1" x14ac:dyDescent="0.25">
      <c r="A42" s="38" t="s">
        <v>49</v>
      </c>
      <c r="B42" s="39">
        <v>28268</v>
      </c>
      <c r="C42" s="32" t="s">
        <v>91</v>
      </c>
    </row>
    <row r="43" spans="1:3" s="32" customFormat="1" ht="13.8" customHeight="1" x14ac:dyDescent="0.25">
      <c r="A43" s="38" t="s">
        <v>49</v>
      </c>
      <c r="B43" s="39">
        <v>28453</v>
      </c>
      <c r="C43" s="32" t="s">
        <v>92</v>
      </c>
    </row>
    <row r="44" spans="1:3" s="32" customFormat="1" ht="13.8" customHeight="1" x14ac:dyDescent="0.25">
      <c r="A44" s="38" t="s">
        <v>49</v>
      </c>
      <c r="B44" s="39">
        <v>30530</v>
      </c>
      <c r="C44" s="32" t="s">
        <v>93</v>
      </c>
    </row>
    <row r="45" spans="1:3" s="32" customFormat="1" ht="13.8" customHeight="1" x14ac:dyDescent="0.25">
      <c r="A45" s="38" t="s">
        <v>49</v>
      </c>
      <c r="B45" s="39">
        <v>35200</v>
      </c>
      <c r="C45" s="32" t="s">
        <v>94</v>
      </c>
    </row>
    <row r="46" spans="1:3" s="32" customFormat="1" ht="13.8" customHeight="1" x14ac:dyDescent="0.25">
      <c r="A46" s="38" t="s">
        <v>49</v>
      </c>
      <c r="B46" s="39">
        <v>36373.1</v>
      </c>
      <c r="C46" s="32" t="s">
        <v>95</v>
      </c>
    </row>
    <row r="47" spans="1:3" s="32" customFormat="1" ht="13.8" customHeight="1" x14ac:dyDescent="0.25">
      <c r="A47" s="38" t="s">
        <v>50</v>
      </c>
      <c r="B47" s="39">
        <v>2571</v>
      </c>
      <c r="C47" s="32" t="s">
        <v>96</v>
      </c>
    </row>
    <row r="48" spans="1:3" s="32" customFormat="1" ht="13.8" customHeight="1" x14ac:dyDescent="0.25">
      <c r="A48" s="38" t="s">
        <v>51</v>
      </c>
      <c r="B48" s="39">
        <v>8600</v>
      </c>
      <c r="C48" s="32" t="s">
        <v>97</v>
      </c>
    </row>
    <row r="49" spans="1:3" s="32" customFormat="1" ht="13.8" customHeight="1" x14ac:dyDescent="0.25">
      <c r="A49" s="38" t="s">
        <v>52</v>
      </c>
      <c r="B49" s="39">
        <v>2345.0100000000002</v>
      </c>
      <c r="C49" s="32" t="s">
        <v>98</v>
      </c>
    </row>
    <row r="50" spans="1:3" s="32" customFormat="1" ht="13.8" customHeight="1" x14ac:dyDescent="0.25">
      <c r="A50" s="38" t="s">
        <v>52</v>
      </c>
      <c r="B50" s="39">
        <v>2641</v>
      </c>
      <c r="C50" s="32" t="s">
        <v>99</v>
      </c>
    </row>
    <row r="51" spans="1:3" s="32" customFormat="1" ht="13.8" customHeight="1" x14ac:dyDescent="0.25">
      <c r="A51" s="38" t="s">
        <v>54</v>
      </c>
      <c r="B51" s="39">
        <f>1440+5695+5764</f>
        <v>12899</v>
      </c>
      <c r="C51" s="32" t="s">
        <v>100</v>
      </c>
    </row>
    <row r="52" spans="1:3" s="32" customFormat="1" ht="13.8" customHeight="1" x14ac:dyDescent="0.25">
      <c r="A52" s="38" t="s">
        <v>54</v>
      </c>
      <c r="B52" s="39">
        <v>3861</v>
      </c>
      <c r="C52" s="32" t="s">
        <v>101</v>
      </c>
    </row>
    <row r="53" spans="1:3" s="32" customFormat="1" ht="13.8" customHeight="1" x14ac:dyDescent="0.25">
      <c r="A53" s="38" t="s">
        <v>54</v>
      </c>
      <c r="B53" s="39">
        <v>4600</v>
      </c>
      <c r="C53" s="32" t="s">
        <v>102</v>
      </c>
    </row>
    <row r="54" spans="1:3" s="32" customFormat="1" ht="13.8" customHeight="1" x14ac:dyDescent="0.25">
      <c r="A54" s="38" t="s">
        <v>54</v>
      </c>
      <c r="B54" s="39">
        <v>11508</v>
      </c>
      <c r="C54" s="32" t="s">
        <v>103</v>
      </c>
    </row>
    <row r="55" spans="1:3" s="32" customFormat="1" ht="13.8" customHeight="1" x14ac:dyDescent="0.25">
      <c r="A55" s="38" t="s">
        <v>54</v>
      </c>
      <c r="B55" s="39">
        <v>20800</v>
      </c>
      <c r="C55" s="32" t="s">
        <v>104</v>
      </c>
    </row>
    <row r="56" spans="1:3" s="32" customFormat="1" ht="13.8" customHeight="1" x14ac:dyDescent="0.25">
      <c r="A56" s="38" t="s">
        <v>54</v>
      </c>
      <c r="B56" s="39">
        <v>59072.4</v>
      </c>
      <c r="C56" s="32" t="s">
        <v>105</v>
      </c>
    </row>
    <row r="57" spans="1:3" s="32" customFormat="1" ht="13.8" customHeight="1" x14ac:dyDescent="0.25">
      <c r="A57" s="38" t="s">
        <v>55</v>
      </c>
      <c r="B57" s="39">
        <v>1997</v>
      </c>
      <c r="C57" s="32" t="s">
        <v>106</v>
      </c>
    </row>
    <row r="58" spans="1:3" s="32" customFormat="1" ht="13.8" customHeight="1" x14ac:dyDescent="0.25">
      <c r="A58" s="38" t="s">
        <v>55</v>
      </c>
      <c r="B58" s="39">
        <v>3230</v>
      </c>
      <c r="C58" s="32" t="s">
        <v>177</v>
      </c>
    </row>
    <row r="59" spans="1:3" s="32" customFormat="1" ht="13.8" customHeight="1" x14ac:dyDescent="0.25">
      <c r="A59" s="38" t="s">
        <v>55</v>
      </c>
      <c r="B59" s="39">
        <v>3400</v>
      </c>
      <c r="C59" s="32" t="s">
        <v>178</v>
      </c>
    </row>
    <row r="60" spans="1:3" s="32" customFormat="1" ht="13.8" customHeight="1" x14ac:dyDescent="0.25">
      <c r="A60" s="38" t="s">
        <v>55</v>
      </c>
      <c r="B60" s="39">
        <v>3600</v>
      </c>
      <c r="C60" s="32" t="s">
        <v>179</v>
      </c>
    </row>
    <row r="61" spans="1:3" s="32" customFormat="1" ht="13.8" customHeight="1" x14ac:dyDescent="0.25">
      <c r="A61" s="38" t="s">
        <v>55</v>
      </c>
      <c r="B61" s="39">
        <v>7419</v>
      </c>
      <c r="C61" s="32" t="s">
        <v>107</v>
      </c>
    </row>
    <row r="62" spans="1:3" s="32" customFormat="1" ht="13.8" customHeight="1" x14ac:dyDescent="0.25">
      <c r="A62" s="38" t="s">
        <v>55</v>
      </c>
      <c r="B62" s="39">
        <v>7975</v>
      </c>
      <c r="C62" s="32" t="s">
        <v>180</v>
      </c>
    </row>
    <row r="63" spans="1:3" s="32" customFormat="1" ht="13.8" customHeight="1" x14ac:dyDescent="0.25">
      <c r="A63" s="38" t="s">
        <v>55</v>
      </c>
      <c r="B63" s="39">
        <v>7975</v>
      </c>
      <c r="C63" s="32" t="s">
        <v>181</v>
      </c>
    </row>
    <row r="64" spans="1:3" s="32" customFormat="1" ht="13.8" customHeight="1" x14ac:dyDescent="0.25">
      <c r="A64" s="38" t="s">
        <v>55</v>
      </c>
      <c r="B64" s="39">
        <v>8520</v>
      </c>
      <c r="C64" s="32" t="s">
        <v>182</v>
      </c>
    </row>
    <row r="65" spans="1:3" s="32" customFormat="1" ht="13.8" customHeight="1" x14ac:dyDescent="0.25">
      <c r="A65" s="38" t="s">
        <v>55</v>
      </c>
      <c r="B65" s="39">
        <v>14945</v>
      </c>
      <c r="C65" s="32" t="s">
        <v>183</v>
      </c>
    </row>
    <row r="66" spans="1:3" s="32" customFormat="1" ht="13.8" customHeight="1" x14ac:dyDescent="0.25">
      <c r="A66" s="38" t="s">
        <v>55</v>
      </c>
      <c r="B66" s="39">
        <v>32045</v>
      </c>
      <c r="C66" s="32" t="s">
        <v>184</v>
      </c>
    </row>
    <row r="67" spans="1:3" s="32" customFormat="1" ht="13.8" customHeight="1" x14ac:dyDescent="0.25">
      <c r="A67" s="38" t="s">
        <v>55</v>
      </c>
      <c r="B67" s="39">
        <v>381728</v>
      </c>
      <c r="C67" s="32" t="s">
        <v>185</v>
      </c>
    </row>
    <row r="68" spans="1:3" s="32" customFormat="1" ht="13.8" customHeight="1" x14ac:dyDescent="0.25">
      <c r="A68" s="38" t="s">
        <v>56</v>
      </c>
      <c r="B68" s="39">
        <v>9933</v>
      </c>
      <c r="C68" s="32" t="s">
        <v>186</v>
      </c>
    </row>
    <row r="69" spans="1:3" s="32" customFormat="1" ht="13.8" customHeight="1" x14ac:dyDescent="0.25">
      <c r="A69" s="38" t="s">
        <v>56</v>
      </c>
      <c r="B69" s="39">
        <v>48000</v>
      </c>
      <c r="C69" s="32" t="s">
        <v>187</v>
      </c>
    </row>
    <row r="70" spans="1:3" s="32" customFormat="1" ht="13.8" customHeight="1" x14ac:dyDescent="0.25">
      <c r="A70" s="38" t="s">
        <v>56</v>
      </c>
      <c r="B70" s="39">
        <f>270000+500000</f>
        <v>770000</v>
      </c>
      <c r="C70" s="32" t="s">
        <v>108</v>
      </c>
    </row>
    <row r="71" spans="1:3" s="32" customFormat="1" ht="13.8" customHeight="1" x14ac:dyDescent="0.25">
      <c r="A71" s="38" t="s">
        <v>57</v>
      </c>
      <c r="B71" s="39">
        <v>4000</v>
      </c>
      <c r="C71" s="32" t="s">
        <v>189</v>
      </c>
    </row>
    <row r="72" spans="1:3" s="32" customFormat="1" ht="13.8" customHeight="1" x14ac:dyDescent="0.25">
      <c r="A72" s="38" t="s">
        <v>57</v>
      </c>
      <c r="B72" s="39">
        <v>11756</v>
      </c>
      <c r="C72" s="32" t="s">
        <v>188</v>
      </c>
    </row>
    <row r="73" spans="1:3" s="32" customFormat="1" ht="13.8" customHeight="1" x14ac:dyDescent="0.25">
      <c r="A73" s="38" t="s">
        <v>57</v>
      </c>
      <c r="B73" s="39">
        <v>16530</v>
      </c>
      <c r="C73" s="32" t="s">
        <v>109</v>
      </c>
    </row>
    <row r="74" spans="1:3" s="32" customFormat="1" ht="13.8" customHeight="1" x14ac:dyDescent="0.25">
      <c r="A74" s="38" t="s">
        <v>57</v>
      </c>
      <c r="B74" s="39">
        <v>19563</v>
      </c>
      <c r="C74" s="32" t="s">
        <v>110</v>
      </c>
    </row>
    <row r="75" spans="1:3" s="32" customFormat="1" ht="13.8" customHeight="1" x14ac:dyDescent="0.25">
      <c r="A75" s="38" t="s">
        <v>57</v>
      </c>
      <c r="B75" s="39">
        <v>70035</v>
      </c>
      <c r="C75" s="32" t="s">
        <v>111</v>
      </c>
    </row>
    <row r="76" spans="1:3" s="32" customFormat="1" ht="13.8" customHeight="1" x14ac:dyDescent="0.25">
      <c r="A76" s="38" t="s">
        <v>58</v>
      </c>
      <c r="B76" s="39">
        <v>4890</v>
      </c>
      <c r="C76" s="32" t="s">
        <v>112</v>
      </c>
    </row>
    <row r="77" spans="1:3" s="32" customFormat="1" ht="13.8" customHeight="1" x14ac:dyDescent="0.25">
      <c r="A77" s="38" t="s">
        <v>59</v>
      </c>
      <c r="B77" s="39">
        <v>880</v>
      </c>
      <c r="C77" s="32" t="s">
        <v>190</v>
      </c>
    </row>
    <row r="78" spans="1:3" s="32" customFormat="1" ht="13.8" customHeight="1" x14ac:dyDescent="0.25">
      <c r="A78" s="38" t="s">
        <v>59</v>
      </c>
      <c r="B78" s="39">
        <v>880</v>
      </c>
      <c r="C78" s="32" t="s">
        <v>191</v>
      </c>
    </row>
    <row r="79" spans="1:3" s="32" customFormat="1" ht="13.8" customHeight="1" x14ac:dyDescent="0.25">
      <c r="A79" s="38" t="s">
        <v>59</v>
      </c>
      <c r="B79" s="39">
        <v>1980</v>
      </c>
      <c r="C79" s="32" t="s">
        <v>192</v>
      </c>
    </row>
    <row r="80" spans="1:3" s="32" customFormat="1" ht="13.8" customHeight="1" x14ac:dyDescent="0.25">
      <c r="A80" s="38" t="s">
        <v>59</v>
      </c>
      <c r="B80" s="39">
        <v>3300</v>
      </c>
      <c r="C80" s="32" t="s">
        <v>193</v>
      </c>
    </row>
    <row r="81" spans="1:3" s="32" customFormat="1" ht="13.8" customHeight="1" x14ac:dyDescent="0.25">
      <c r="A81" s="38" t="s">
        <v>59</v>
      </c>
      <c r="B81" s="39">
        <v>3300</v>
      </c>
      <c r="C81" s="32" t="s">
        <v>194</v>
      </c>
    </row>
    <row r="82" spans="1:3" s="32" customFormat="1" ht="13.8" customHeight="1" x14ac:dyDescent="0.25">
      <c r="A82" s="38" t="s">
        <v>59</v>
      </c>
      <c r="B82" s="39">
        <v>3300</v>
      </c>
      <c r="C82" s="32" t="s">
        <v>195</v>
      </c>
    </row>
    <row r="83" spans="1:3" s="32" customFormat="1" ht="13.8" customHeight="1" x14ac:dyDescent="0.25">
      <c r="A83" s="38" t="s">
        <v>59</v>
      </c>
      <c r="B83" s="39">
        <v>3300</v>
      </c>
      <c r="C83" s="32" t="s">
        <v>196</v>
      </c>
    </row>
    <row r="84" spans="1:3" s="32" customFormat="1" ht="13.8" customHeight="1" x14ac:dyDescent="0.25">
      <c r="A84" s="38" t="s">
        <v>59</v>
      </c>
      <c r="B84" s="39">
        <v>3340</v>
      </c>
      <c r="C84" s="32" t="s">
        <v>197</v>
      </c>
    </row>
    <row r="85" spans="1:3" s="32" customFormat="1" ht="13.8" customHeight="1" x14ac:dyDescent="0.25">
      <c r="A85" s="38" t="s">
        <v>59</v>
      </c>
      <c r="B85" s="39">
        <v>3850</v>
      </c>
      <c r="C85" s="32" t="s">
        <v>192</v>
      </c>
    </row>
    <row r="86" spans="1:3" s="32" customFormat="1" ht="13.8" customHeight="1" x14ac:dyDescent="0.25">
      <c r="A86" s="38" t="s">
        <v>59</v>
      </c>
      <c r="B86" s="39">
        <v>4120</v>
      </c>
      <c r="C86" s="32" t="s">
        <v>198</v>
      </c>
    </row>
    <row r="87" spans="1:3" s="32" customFormat="1" ht="13.8" customHeight="1" x14ac:dyDescent="0.25">
      <c r="A87" s="38" t="s">
        <v>59</v>
      </c>
      <c r="B87" s="39">
        <v>4398</v>
      </c>
      <c r="C87" s="32" t="s">
        <v>199</v>
      </c>
    </row>
    <row r="88" spans="1:3" s="32" customFormat="1" ht="13.8" customHeight="1" x14ac:dyDescent="0.25">
      <c r="A88" s="38" t="s">
        <v>59</v>
      </c>
      <c r="B88" s="39">
        <v>4570</v>
      </c>
      <c r="C88" s="32" t="s">
        <v>114</v>
      </c>
    </row>
    <row r="89" spans="1:3" s="32" customFormat="1" ht="13.8" customHeight="1" x14ac:dyDescent="0.25">
      <c r="A89" s="38" t="s">
        <v>59</v>
      </c>
      <c r="B89" s="39">
        <v>4570</v>
      </c>
      <c r="C89" s="32" t="s">
        <v>115</v>
      </c>
    </row>
    <row r="90" spans="1:3" s="32" customFormat="1" ht="13.8" customHeight="1" x14ac:dyDescent="0.25">
      <c r="A90" s="38" t="s">
        <v>59</v>
      </c>
      <c r="B90" s="39">
        <v>4770</v>
      </c>
      <c r="C90" s="32" t="s">
        <v>113</v>
      </c>
    </row>
    <row r="91" spans="1:3" s="32" customFormat="1" ht="13.8" customHeight="1" x14ac:dyDescent="0.25">
      <c r="A91" s="38" t="s">
        <v>59</v>
      </c>
      <c r="B91" s="39">
        <v>5850</v>
      </c>
      <c r="C91" s="32" t="s">
        <v>200</v>
      </c>
    </row>
    <row r="92" spans="1:3" s="32" customFormat="1" ht="13.8" customHeight="1" x14ac:dyDescent="0.25">
      <c r="A92" s="38" t="s">
        <v>59</v>
      </c>
      <c r="B92" s="39">
        <v>6433</v>
      </c>
      <c r="C92" s="32" t="s">
        <v>116</v>
      </c>
    </row>
    <row r="93" spans="1:3" s="32" customFormat="1" ht="13.8" customHeight="1" x14ac:dyDescent="0.25">
      <c r="A93" s="38" t="s">
        <v>59</v>
      </c>
      <c r="B93" s="39">
        <v>6903</v>
      </c>
      <c r="C93" s="32" t="s">
        <v>117</v>
      </c>
    </row>
    <row r="94" spans="1:3" s="32" customFormat="1" ht="13.8" customHeight="1" x14ac:dyDescent="0.25">
      <c r="A94" s="38" t="s">
        <v>59</v>
      </c>
      <c r="B94" s="39">
        <v>6960</v>
      </c>
      <c r="C94" s="32" t="s">
        <v>198</v>
      </c>
    </row>
    <row r="95" spans="1:3" s="32" customFormat="1" ht="13.8" customHeight="1" x14ac:dyDescent="0.25">
      <c r="A95" s="38" t="s">
        <v>59</v>
      </c>
      <c r="B95" s="39">
        <v>7070</v>
      </c>
      <c r="C95" s="32" t="s">
        <v>198</v>
      </c>
    </row>
    <row r="96" spans="1:3" s="32" customFormat="1" ht="13.8" customHeight="1" x14ac:dyDescent="0.25">
      <c r="A96" s="38" t="s">
        <v>59</v>
      </c>
      <c r="B96" s="39">
        <v>7180</v>
      </c>
      <c r="C96" s="32" t="s">
        <v>198</v>
      </c>
    </row>
    <row r="97" spans="1:3" s="32" customFormat="1" ht="13.8" customHeight="1" x14ac:dyDescent="0.25">
      <c r="A97" s="38" t="s">
        <v>59</v>
      </c>
      <c r="B97" s="39">
        <v>8260</v>
      </c>
      <c r="C97" s="32" t="s">
        <v>201</v>
      </c>
    </row>
    <row r="98" spans="1:3" s="32" customFormat="1" ht="13.8" customHeight="1" x14ac:dyDescent="0.25">
      <c r="A98" s="38" t="s">
        <v>59</v>
      </c>
      <c r="B98" s="39">
        <v>8690</v>
      </c>
      <c r="C98" s="32" t="s">
        <v>202</v>
      </c>
    </row>
    <row r="99" spans="1:3" s="32" customFormat="1" ht="13.8" customHeight="1" x14ac:dyDescent="0.25">
      <c r="A99" s="38" t="s">
        <v>59</v>
      </c>
      <c r="B99" s="39">
        <v>8820</v>
      </c>
      <c r="C99" s="32" t="s">
        <v>203</v>
      </c>
    </row>
    <row r="100" spans="1:3" s="32" customFormat="1" ht="13.8" customHeight="1" x14ac:dyDescent="0.25">
      <c r="A100" s="38" t="s">
        <v>59</v>
      </c>
      <c r="B100" s="39">
        <v>9650</v>
      </c>
      <c r="C100" s="32" t="s">
        <v>119</v>
      </c>
    </row>
    <row r="101" spans="1:3" s="32" customFormat="1" ht="13.8" customHeight="1" x14ac:dyDescent="0.25">
      <c r="A101" s="38" t="s">
        <v>59</v>
      </c>
      <c r="B101" s="39">
        <v>9720</v>
      </c>
      <c r="C101" s="32" t="s">
        <v>118</v>
      </c>
    </row>
    <row r="102" spans="1:3" s="32" customFormat="1" ht="13.8" customHeight="1" x14ac:dyDescent="0.25">
      <c r="A102" s="38" t="s">
        <v>59</v>
      </c>
      <c r="B102" s="39">
        <v>10000</v>
      </c>
      <c r="C102" s="32" t="s">
        <v>120</v>
      </c>
    </row>
    <row r="103" spans="1:3" s="32" customFormat="1" ht="13.8" customHeight="1" x14ac:dyDescent="0.25">
      <c r="A103" s="38" t="s">
        <v>59</v>
      </c>
      <c r="B103" s="39">
        <v>10850</v>
      </c>
      <c r="C103" s="32" t="s">
        <v>204</v>
      </c>
    </row>
    <row r="104" spans="1:3" s="32" customFormat="1" ht="13.8" customHeight="1" x14ac:dyDescent="0.25">
      <c r="A104" s="38" t="s">
        <v>59</v>
      </c>
      <c r="B104" s="39">
        <v>13516</v>
      </c>
      <c r="C104" s="32" t="s">
        <v>205</v>
      </c>
    </row>
    <row r="105" spans="1:3" s="32" customFormat="1" ht="13.8" customHeight="1" x14ac:dyDescent="0.25">
      <c r="A105" s="38" t="s">
        <v>59</v>
      </c>
      <c r="B105" s="39">
        <v>17490</v>
      </c>
      <c r="C105" s="32" t="s">
        <v>121</v>
      </c>
    </row>
    <row r="106" spans="1:3" s="32" customFormat="1" ht="13.8" customHeight="1" x14ac:dyDescent="0.25">
      <c r="A106" s="38" t="s">
        <v>59</v>
      </c>
      <c r="B106" s="39">
        <v>18250</v>
      </c>
      <c r="C106" s="32" t="s">
        <v>122</v>
      </c>
    </row>
    <row r="107" spans="1:3" s="32" customFormat="1" ht="13.8" customHeight="1" x14ac:dyDescent="0.25">
      <c r="A107" s="38" t="s">
        <v>59</v>
      </c>
      <c r="B107" s="39">
        <v>18440</v>
      </c>
      <c r="C107" s="32" t="s">
        <v>206</v>
      </c>
    </row>
    <row r="108" spans="1:3" s="32" customFormat="1" ht="13.8" customHeight="1" x14ac:dyDescent="0.25">
      <c r="A108" s="38" t="s">
        <v>59</v>
      </c>
      <c r="B108" s="39">
        <f>40023+183762+109054.5</f>
        <v>332839.5</v>
      </c>
      <c r="C108" s="32" t="s">
        <v>119</v>
      </c>
    </row>
    <row r="109" spans="1:3" s="32" customFormat="1" ht="13.8" customHeight="1" x14ac:dyDescent="0.25">
      <c r="A109" s="38" t="s">
        <v>59</v>
      </c>
      <c r="B109" s="39">
        <v>20478</v>
      </c>
      <c r="C109" s="32" t="s">
        <v>86</v>
      </c>
    </row>
    <row r="110" spans="1:3" s="32" customFormat="1" ht="13.8" customHeight="1" x14ac:dyDescent="0.25">
      <c r="A110" s="38" t="s">
        <v>59</v>
      </c>
      <c r="B110" s="39">
        <v>20780</v>
      </c>
      <c r="C110" s="32" t="s">
        <v>123</v>
      </c>
    </row>
    <row r="111" spans="1:3" s="32" customFormat="1" ht="13.8" customHeight="1" x14ac:dyDescent="0.25">
      <c r="A111" s="38" t="s">
        <v>59</v>
      </c>
      <c r="B111" s="39">
        <v>21882</v>
      </c>
      <c r="C111" s="32" t="s">
        <v>207</v>
      </c>
    </row>
    <row r="112" spans="1:3" s="32" customFormat="1" ht="13.8" customHeight="1" x14ac:dyDescent="0.25">
      <c r="A112" s="38" t="s">
        <v>59</v>
      </c>
      <c r="B112" s="39">
        <v>22490</v>
      </c>
      <c r="C112" s="32" t="s">
        <v>208</v>
      </c>
    </row>
    <row r="113" spans="1:3" s="32" customFormat="1" ht="13.8" customHeight="1" x14ac:dyDescent="0.25">
      <c r="A113" s="38" t="s">
        <v>59</v>
      </c>
      <c r="B113" s="39">
        <v>38450</v>
      </c>
      <c r="C113" s="32" t="s">
        <v>209</v>
      </c>
    </row>
    <row r="114" spans="1:3" s="32" customFormat="1" ht="13.8" customHeight="1" x14ac:dyDescent="0.25">
      <c r="A114" s="38" t="s">
        <v>59</v>
      </c>
      <c r="B114" s="39">
        <v>133437</v>
      </c>
      <c r="C114" s="32" t="s">
        <v>210</v>
      </c>
    </row>
    <row r="115" spans="1:3" s="32" customFormat="1" ht="13.8" customHeight="1" x14ac:dyDescent="0.25">
      <c r="A115" s="38" t="s">
        <v>59</v>
      </c>
      <c r="B115" s="39">
        <v>263732</v>
      </c>
      <c r="C115" s="32" t="s">
        <v>211</v>
      </c>
    </row>
    <row r="116" spans="1:3" s="32" customFormat="1" ht="13.8" customHeight="1" x14ac:dyDescent="0.25">
      <c r="A116" s="38" t="s">
        <v>59</v>
      </c>
      <c r="B116" s="39">
        <v>690930</v>
      </c>
      <c r="C116" s="32" t="s">
        <v>124</v>
      </c>
    </row>
    <row r="117" spans="1:3" x14ac:dyDescent="0.25">
      <c r="A117" s="34"/>
      <c r="B117" s="35">
        <v>4322663.63</v>
      </c>
      <c r="C117" s="35" t="s">
        <v>26</v>
      </c>
    </row>
    <row r="118" spans="1:3" s="4" customFormat="1" x14ac:dyDescent="0.3">
      <c r="A118" s="34"/>
      <c r="B118" s="35">
        <f>8645.34+331410.44</f>
        <v>340055.78</v>
      </c>
      <c r="C118" s="35" t="s">
        <v>27</v>
      </c>
    </row>
    <row r="119" spans="1:3" s="4" customFormat="1" x14ac:dyDescent="0.3">
      <c r="A119" s="9" t="s">
        <v>2</v>
      </c>
      <c r="B119" s="10">
        <f>SUM(B3:B118)</f>
        <v>9545376.8100000005</v>
      </c>
      <c r="C119" s="11"/>
    </row>
    <row r="120" spans="1:3" ht="15" customHeight="1" x14ac:dyDescent="0.25">
      <c r="A120" s="31" t="s">
        <v>17</v>
      </c>
      <c r="B120" s="25"/>
      <c r="C120" s="26"/>
    </row>
    <row r="121" spans="1:3" s="4" customFormat="1" ht="30" customHeight="1" x14ac:dyDescent="0.3">
      <c r="A121" s="48" t="s">
        <v>30</v>
      </c>
      <c r="B121" s="48"/>
      <c r="C121" s="48"/>
    </row>
    <row r="122" spans="1:3" x14ac:dyDescent="0.25">
      <c r="A122" s="34" t="s">
        <v>49</v>
      </c>
      <c r="B122" s="35">
        <v>63961</v>
      </c>
      <c r="C122" s="35" t="s">
        <v>125</v>
      </c>
    </row>
    <row r="123" spans="1:3" x14ac:dyDescent="0.25">
      <c r="A123" s="34" t="s">
        <v>49</v>
      </c>
      <c r="B123" s="35">
        <v>65000</v>
      </c>
      <c r="C123" s="35" t="s">
        <v>126</v>
      </c>
    </row>
    <row r="124" spans="1:3" x14ac:dyDescent="0.25">
      <c r="A124" s="34" t="s">
        <v>53</v>
      </c>
      <c r="B124" s="35">
        <v>249000</v>
      </c>
      <c r="C124" s="35" t="s">
        <v>127</v>
      </c>
    </row>
    <row r="125" spans="1:3" x14ac:dyDescent="0.25">
      <c r="A125" s="34"/>
      <c r="B125" s="35">
        <f>412090.91</f>
        <v>412090.91</v>
      </c>
      <c r="C125" s="35" t="s">
        <v>26</v>
      </c>
    </row>
    <row r="126" spans="1:3" s="4" customFormat="1" x14ac:dyDescent="0.3">
      <c r="A126" s="34"/>
      <c r="B126" s="35">
        <f>824.18+30869.61</f>
        <v>31693.79</v>
      </c>
      <c r="C126" s="35" t="s">
        <v>27</v>
      </c>
    </row>
    <row r="127" spans="1:3" s="4" customFormat="1" x14ac:dyDescent="0.3">
      <c r="A127" s="9" t="s">
        <v>2</v>
      </c>
      <c r="B127" s="10">
        <f>SUM(B122:B126)</f>
        <v>821745.7</v>
      </c>
      <c r="C127" s="11"/>
    </row>
    <row r="128" spans="1:3" s="22" customFormat="1" x14ac:dyDescent="0.3">
      <c r="A128" s="30" t="s">
        <v>18</v>
      </c>
      <c r="B128" s="27"/>
    </row>
    <row r="129" spans="1:3" s="4" customFormat="1" ht="30" customHeight="1" x14ac:dyDescent="0.3">
      <c r="A129" s="46" t="s">
        <v>23</v>
      </c>
      <c r="B129" s="47"/>
      <c r="C129" s="47"/>
    </row>
    <row r="130" spans="1:3" s="32" customFormat="1" ht="13.8" customHeight="1" x14ac:dyDescent="0.25">
      <c r="A130" s="40" t="s">
        <v>42</v>
      </c>
      <c r="B130" s="35">
        <v>7870</v>
      </c>
      <c r="C130" s="32" t="s">
        <v>129</v>
      </c>
    </row>
    <row r="131" spans="1:3" s="4" customFormat="1" x14ac:dyDescent="0.3">
      <c r="A131" s="35" t="s">
        <v>42</v>
      </c>
      <c r="B131" s="35">
        <v>40000</v>
      </c>
      <c r="C131" s="45" t="s">
        <v>130</v>
      </c>
    </row>
    <row r="132" spans="1:3" s="4" customFormat="1" x14ac:dyDescent="0.3">
      <c r="A132" s="35" t="s">
        <v>42</v>
      </c>
      <c r="B132" s="35">
        <v>70000</v>
      </c>
      <c r="C132" s="43" t="s">
        <v>131</v>
      </c>
    </row>
    <row r="133" spans="1:3" s="4" customFormat="1" x14ac:dyDescent="0.3">
      <c r="A133" s="35" t="s">
        <v>42</v>
      </c>
      <c r="B133" s="35">
        <v>2410</v>
      </c>
      <c r="C133" s="43" t="s">
        <v>132</v>
      </c>
    </row>
    <row r="134" spans="1:3" s="4" customFormat="1" x14ac:dyDescent="0.3">
      <c r="A134" s="35" t="s">
        <v>43</v>
      </c>
      <c r="B134" s="35">
        <f>29000+46000+20000+33000+39000+12000+90000+13500+16500+17000+21000+22000+25000+33000+40000+43000+225000</f>
        <v>725000</v>
      </c>
      <c r="C134" s="43" t="s">
        <v>133</v>
      </c>
    </row>
    <row r="135" spans="1:3" s="4" customFormat="1" x14ac:dyDescent="0.3">
      <c r="A135" s="35" t="s">
        <v>43</v>
      </c>
      <c r="B135" s="35">
        <v>70035</v>
      </c>
      <c r="C135" s="43" t="s">
        <v>134</v>
      </c>
    </row>
    <row r="136" spans="1:3" s="4" customFormat="1" x14ac:dyDescent="0.3">
      <c r="A136" s="35" t="s">
        <v>46</v>
      </c>
      <c r="B136" s="35">
        <v>8320</v>
      </c>
      <c r="C136" s="43" t="s">
        <v>135</v>
      </c>
    </row>
    <row r="137" spans="1:3" s="4" customFormat="1" x14ac:dyDescent="0.3">
      <c r="A137" s="35" t="s">
        <v>49</v>
      </c>
      <c r="B137" s="35">
        <v>3929</v>
      </c>
      <c r="C137" s="43" t="s">
        <v>136</v>
      </c>
    </row>
    <row r="138" spans="1:3" s="4" customFormat="1" x14ac:dyDescent="0.3">
      <c r="A138" s="35" t="s">
        <v>50</v>
      </c>
      <c r="B138" s="35">
        <v>1000</v>
      </c>
      <c r="C138" s="43" t="s">
        <v>137</v>
      </c>
    </row>
    <row r="139" spans="1:3" s="4" customFormat="1" x14ac:dyDescent="0.3">
      <c r="A139" s="35" t="s">
        <v>50</v>
      </c>
      <c r="B139" s="35">
        <f>222763+146390+146625</f>
        <v>515778</v>
      </c>
      <c r="C139" s="43" t="s">
        <v>138</v>
      </c>
    </row>
    <row r="140" spans="1:3" s="4" customFormat="1" x14ac:dyDescent="0.3">
      <c r="A140" s="35" t="s">
        <v>52</v>
      </c>
      <c r="B140" s="35">
        <v>30000</v>
      </c>
      <c r="C140" s="43" t="s">
        <v>139</v>
      </c>
    </row>
    <row r="141" spans="1:3" s="4" customFormat="1" x14ac:dyDescent="0.3">
      <c r="A141" s="35" t="s">
        <v>128</v>
      </c>
      <c r="B141" s="35">
        <v>10000</v>
      </c>
      <c r="C141" s="43" t="s">
        <v>140</v>
      </c>
    </row>
    <row r="142" spans="1:3" s="4" customFormat="1" x14ac:dyDescent="0.3">
      <c r="A142" s="35" t="s">
        <v>54</v>
      </c>
      <c r="B142" s="35">
        <v>100000</v>
      </c>
      <c r="C142" s="43" t="s">
        <v>141</v>
      </c>
    </row>
    <row r="143" spans="1:3" s="4" customFormat="1" x14ac:dyDescent="0.3">
      <c r="A143" s="35" t="s">
        <v>55</v>
      </c>
      <c r="B143" s="35">
        <v>11924.43</v>
      </c>
      <c r="C143" s="43" t="s">
        <v>142</v>
      </c>
    </row>
    <row r="144" spans="1:3" s="4" customFormat="1" x14ac:dyDescent="0.3">
      <c r="A144" s="35" t="s">
        <v>55</v>
      </c>
      <c r="B144" s="35">
        <v>66780</v>
      </c>
      <c r="C144" s="43" t="s">
        <v>143</v>
      </c>
    </row>
    <row r="145" spans="1:3" s="4" customFormat="1" x14ac:dyDescent="0.3">
      <c r="A145" s="35" t="s">
        <v>57</v>
      </c>
      <c r="B145" s="35">
        <v>150000</v>
      </c>
      <c r="C145" s="43" t="s">
        <v>213</v>
      </c>
    </row>
    <row r="146" spans="1:3" s="4" customFormat="1" x14ac:dyDescent="0.3">
      <c r="A146" s="35" t="s">
        <v>57</v>
      </c>
      <c r="B146" s="35">
        <v>3780</v>
      </c>
      <c r="C146" s="43" t="s">
        <v>212</v>
      </c>
    </row>
    <row r="147" spans="1:3" s="4" customFormat="1" x14ac:dyDescent="0.3">
      <c r="A147" s="35" t="s">
        <v>57</v>
      </c>
      <c r="B147" s="35">
        <v>105000</v>
      </c>
      <c r="C147" s="43" t="s">
        <v>144</v>
      </c>
    </row>
    <row r="148" spans="1:3" s="4" customFormat="1" x14ac:dyDescent="0.3">
      <c r="A148" s="35" t="s">
        <v>59</v>
      </c>
      <c r="B148" s="35">
        <v>6264.5</v>
      </c>
      <c r="C148" s="43" t="s">
        <v>145</v>
      </c>
    </row>
    <row r="149" spans="1:3" x14ac:dyDescent="0.25">
      <c r="A149" s="35"/>
      <c r="B149" s="35">
        <f>763785.24+125000</f>
        <v>888785.24</v>
      </c>
      <c r="C149" s="35" t="s">
        <v>26</v>
      </c>
    </row>
    <row r="150" spans="1:3" s="4" customFormat="1" x14ac:dyDescent="0.3">
      <c r="A150" s="35"/>
      <c r="B150" s="35">
        <f>103126.55+1527.57+250+9060.7</f>
        <v>113964.82</v>
      </c>
      <c r="C150" s="35" t="s">
        <v>27</v>
      </c>
    </row>
    <row r="151" spans="1:3" s="4" customFormat="1" x14ac:dyDescent="0.3">
      <c r="A151" s="9" t="s">
        <v>2</v>
      </c>
      <c r="B151" s="10">
        <f>SUM(B130:B150)</f>
        <v>2930840.9899999998</v>
      </c>
      <c r="C151" s="11"/>
    </row>
    <row r="152" spans="1:3" s="4" customFormat="1" x14ac:dyDescent="0.3">
      <c r="A152" s="30" t="s">
        <v>20</v>
      </c>
      <c r="B152" s="27"/>
      <c r="C152" s="22"/>
    </row>
    <row r="153" spans="1:3" s="4" customFormat="1" ht="30" customHeight="1" x14ac:dyDescent="0.3">
      <c r="A153" s="46" t="s">
        <v>24</v>
      </c>
      <c r="B153" s="47"/>
      <c r="C153" s="47"/>
    </row>
    <row r="154" spans="1:3" s="28" customFormat="1" ht="13.8" customHeight="1" x14ac:dyDescent="0.3">
      <c r="A154" s="35" t="s">
        <v>42</v>
      </c>
      <c r="B154" s="35">
        <v>113000</v>
      </c>
      <c r="C154" s="35" t="s">
        <v>146</v>
      </c>
    </row>
    <row r="155" spans="1:3" s="28" customFormat="1" ht="13.8" customHeight="1" x14ac:dyDescent="0.3">
      <c r="A155" s="28" t="s">
        <v>44</v>
      </c>
      <c r="B155" s="35">
        <v>20000</v>
      </c>
      <c r="C155" s="35" t="s">
        <v>214</v>
      </c>
    </row>
    <row r="156" spans="1:3" s="28" customFormat="1" x14ac:dyDescent="0.3">
      <c r="A156" s="28" t="s">
        <v>44</v>
      </c>
      <c r="B156" s="35">
        <f>80000+30000</f>
        <v>110000</v>
      </c>
      <c r="C156" s="35" t="s">
        <v>163</v>
      </c>
    </row>
    <row r="157" spans="1:3" s="28" customFormat="1" x14ac:dyDescent="0.3">
      <c r="A157" s="28" t="s">
        <v>44</v>
      </c>
      <c r="B157" s="35">
        <v>200000</v>
      </c>
      <c r="C157" s="35" t="s">
        <v>215</v>
      </c>
    </row>
    <row r="158" spans="1:3" s="28" customFormat="1" x14ac:dyDescent="0.3">
      <c r="A158" s="28" t="s">
        <v>44</v>
      </c>
      <c r="B158" s="35">
        <v>447972</v>
      </c>
      <c r="C158" s="35" t="s">
        <v>216</v>
      </c>
    </row>
    <row r="159" spans="1:3" s="28" customFormat="1" x14ac:dyDescent="0.3">
      <c r="A159" s="28" t="s">
        <v>44</v>
      </c>
      <c r="B159" s="35">
        <f>500000+350000+370000</f>
        <v>1220000</v>
      </c>
      <c r="C159" s="35" t="s">
        <v>147</v>
      </c>
    </row>
    <row r="160" spans="1:3" s="28" customFormat="1" x14ac:dyDescent="0.3">
      <c r="A160" s="28" t="s">
        <v>46</v>
      </c>
      <c r="B160" s="35">
        <v>1699</v>
      </c>
      <c r="C160" s="35" t="s">
        <v>218</v>
      </c>
    </row>
    <row r="161" spans="1:3" s="28" customFormat="1" x14ac:dyDescent="0.3">
      <c r="A161" s="28" t="s">
        <v>47</v>
      </c>
      <c r="B161" s="35">
        <v>9098</v>
      </c>
      <c r="C161" s="35" t="s">
        <v>217</v>
      </c>
    </row>
    <row r="162" spans="1:3" s="28" customFormat="1" x14ac:dyDescent="0.3">
      <c r="A162" s="28" t="s">
        <v>47</v>
      </c>
      <c r="B162" s="35">
        <f>27229+3968</f>
        <v>31197</v>
      </c>
      <c r="C162" s="35" t="s">
        <v>148</v>
      </c>
    </row>
    <row r="163" spans="1:3" s="28" customFormat="1" x14ac:dyDescent="0.3">
      <c r="A163" s="28" t="s">
        <v>47</v>
      </c>
      <c r="B163" s="35">
        <v>75000</v>
      </c>
      <c r="C163" s="35" t="s">
        <v>149</v>
      </c>
    </row>
    <row r="164" spans="1:3" s="28" customFormat="1" x14ac:dyDescent="0.3">
      <c r="A164" s="28" t="s">
        <v>47</v>
      </c>
      <c r="B164" s="35">
        <f>1119096+38880+369360</f>
        <v>1527336</v>
      </c>
      <c r="C164" s="35" t="s">
        <v>219</v>
      </c>
    </row>
    <row r="165" spans="1:3" s="28" customFormat="1" x14ac:dyDescent="0.3">
      <c r="A165" s="28" t="s">
        <v>48</v>
      </c>
      <c r="B165" s="35">
        <v>5000</v>
      </c>
      <c r="C165" s="35" t="s">
        <v>150</v>
      </c>
    </row>
    <row r="166" spans="1:3" s="28" customFormat="1" x14ac:dyDescent="0.3">
      <c r="A166" s="28" t="s">
        <v>49</v>
      </c>
      <c r="B166" s="35">
        <v>5500</v>
      </c>
      <c r="C166" s="35" t="s">
        <v>151</v>
      </c>
    </row>
    <row r="167" spans="1:3" s="28" customFormat="1" x14ac:dyDescent="0.3">
      <c r="A167" s="28" t="s">
        <v>50</v>
      </c>
      <c r="B167" s="35">
        <f>10353+5546</f>
        <v>15899</v>
      </c>
      <c r="C167" s="35" t="s">
        <v>152</v>
      </c>
    </row>
    <row r="168" spans="1:3" s="28" customFormat="1" x14ac:dyDescent="0.3">
      <c r="A168" s="28" t="s">
        <v>50</v>
      </c>
      <c r="B168" s="35">
        <v>12000</v>
      </c>
      <c r="C168" s="35" t="s">
        <v>153</v>
      </c>
    </row>
    <row r="169" spans="1:3" s="28" customFormat="1" x14ac:dyDescent="0.3">
      <c r="A169" s="28" t="s">
        <v>52</v>
      </c>
      <c r="B169" s="35">
        <v>58808</v>
      </c>
      <c r="C169" s="35" t="s">
        <v>154</v>
      </c>
    </row>
    <row r="170" spans="1:3" s="28" customFormat="1" x14ac:dyDescent="0.3">
      <c r="A170" s="28" t="s">
        <v>52</v>
      </c>
      <c r="B170" s="35">
        <v>1110</v>
      </c>
      <c r="C170" s="35" t="s">
        <v>155</v>
      </c>
    </row>
    <row r="171" spans="1:3" s="28" customFormat="1" x14ac:dyDescent="0.3">
      <c r="A171" s="28" t="s">
        <v>52</v>
      </c>
      <c r="B171" s="35">
        <v>10000</v>
      </c>
      <c r="C171" s="35" t="s">
        <v>156</v>
      </c>
    </row>
    <row r="172" spans="1:3" s="28" customFormat="1" x14ac:dyDescent="0.3">
      <c r="A172" s="28" t="s">
        <v>52</v>
      </c>
      <c r="B172" s="35">
        <v>72000</v>
      </c>
      <c r="C172" s="35" t="s">
        <v>157</v>
      </c>
    </row>
    <row r="173" spans="1:3" s="28" customFormat="1" x14ac:dyDescent="0.3">
      <c r="A173" s="28" t="s">
        <v>53</v>
      </c>
      <c r="B173" s="35">
        <f>215449+194289</f>
        <v>409738</v>
      </c>
      <c r="C173" s="35" t="s">
        <v>158</v>
      </c>
    </row>
    <row r="174" spans="1:3" s="28" customFormat="1" x14ac:dyDescent="0.3">
      <c r="A174" s="28" t="s">
        <v>128</v>
      </c>
      <c r="B174" s="35">
        <v>1639.44</v>
      </c>
      <c r="C174" s="35" t="s">
        <v>159</v>
      </c>
    </row>
    <row r="175" spans="1:3" s="28" customFormat="1" x14ac:dyDescent="0.3">
      <c r="A175" s="28" t="s">
        <v>128</v>
      </c>
      <c r="B175" s="35">
        <v>21280</v>
      </c>
      <c r="C175" s="35" t="s">
        <v>160</v>
      </c>
    </row>
    <row r="176" spans="1:3" s="28" customFormat="1" x14ac:dyDescent="0.3">
      <c r="A176" s="28" t="s">
        <v>128</v>
      </c>
      <c r="B176" s="35">
        <v>133909.5</v>
      </c>
      <c r="C176" s="35" t="s">
        <v>161</v>
      </c>
    </row>
    <row r="177" spans="1:3" s="28" customFormat="1" x14ac:dyDescent="0.3">
      <c r="A177" s="28" t="s">
        <v>54</v>
      </c>
      <c r="B177" s="35">
        <v>5301</v>
      </c>
      <c r="C177" s="35" t="s">
        <v>162</v>
      </c>
    </row>
    <row r="178" spans="1:3" s="28" customFormat="1" x14ac:dyDescent="0.3">
      <c r="A178" s="28" t="s">
        <v>56</v>
      </c>
      <c r="B178" s="35">
        <v>35000</v>
      </c>
      <c r="C178" s="35" t="s">
        <v>164</v>
      </c>
    </row>
    <row r="179" spans="1:3" s="28" customFormat="1" x14ac:dyDescent="0.3">
      <c r="A179" s="28" t="s">
        <v>56</v>
      </c>
      <c r="B179" s="35">
        <v>46233.8</v>
      </c>
      <c r="C179" s="35" t="s">
        <v>220</v>
      </c>
    </row>
    <row r="180" spans="1:3" s="28" customFormat="1" x14ac:dyDescent="0.3">
      <c r="A180" s="28" t="s">
        <v>57</v>
      </c>
      <c r="B180" s="35">
        <v>15000</v>
      </c>
      <c r="C180" s="35" t="s">
        <v>153</v>
      </c>
    </row>
    <row r="181" spans="1:3" s="28" customFormat="1" x14ac:dyDescent="0.3">
      <c r="A181" s="28" t="s">
        <v>57</v>
      </c>
      <c r="B181" s="35">
        <v>16821.64</v>
      </c>
      <c r="C181" s="35" t="s">
        <v>221</v>
      </c>
    </row>
    <row r="182" spans="1:3" s="28" customFormat="1" x14ac:dyDescent="0.3">
      <c r="A182" s="28" t="s">
        <v>57</v>
      </c>
      <c r="B182" s="35">
        <v>28014</v>
      </c>
      <c r="C182" s="35" t="s">
        <v>165</v>
      </c>
    </row>
    <row r="183" spans="1:3" s="28" customFormat="1" x14ac:dyDescent="0.3">
      <c r="A183" s="28" t="s">
        <v>57</v>
      </c>
      <c r="B183" s="35">
        <v>36795</v>
      </c>
      <c r="C183" s="35" t="s">
        <v>222</v>
      </c>
    </row>
    <row r="184" spans="1:3" s="28" customFormat="1" x14ac:dyDescent="0.3">
      <c r="A184" s="28" t="s">
        <v>59</v>
      </c>
      <c r="B184" s="35">
        <v>1465</v>
      </c>
      <c r="C184" s="35" t="s">
        <v>166</v>
      </c>
    </row>
    <row r="185" spans="1:3" s="28" customFormat="1" x14ac:dyDescent="0.3">
      <c r="A185" s="28" t="s">
        <v>59</v>
      </c>
      <c r="B185" s="35">
        <v>21280</v>
      </c>
      <c r="C185" s="35" t="s">
        <v>160</v>
      </c>
    </row>
    <row r="186" spans="1:3" ht="13.8" customHeight="1" x14ac:dyDescent="0.25">
      <c r="A186" s="34"/>
      <c r="B186" s="35">
        <f>1843315.21</f>
        <v>1843315.21</v>
      </c>
      <c r="C186" s="4" t="s">
        <v>26</v>
      </c>
    </row>
    <row r="187" spans="1:3" s="28" customFormat="1" ht="13.8" customHeight="1" x14ac:dyDescent="0.25">
      <c r="A187" s="34"/>
      <c r="B187" s="35">
        <f>3686.63+154176.11</f>
        <v>157862.74</v>
      </c>
      <c r="C187" s="32" t="s">
        <v>27</v>
      </c>
    </row>
    <row r="188" spans="1:3" x14ac:dyDescent="0.25">
      <c r="A188" s="12" t="s">
        <v>2</v>
      </c>
      <c r="B188" s="14">
        <f>SUM(B154:B187)</f>
        <v>6709274.3300000001</v>
      </c>
      <c r="C188" s="15"/>
    </row>
    <row r="189" spans="1:3" s="4" customFormat="1" x14ac:dyDescent="0.3">
      <c r="A189" s="49" t="s">
        <v>3</v>
      </c>
      <c r="B189" s="50"/>
      <c r="C189" s="50"/>
    </row>
    <row r="190" spans="1:3" s="4" customFormat="1" ht="27.6" x14ac:dyDescent="0.3">
      <c r="A190" s="36"/>
      <c r="B190" s="37">
        <v>1676122.5599999998</v>
      </c>
      <c r="C190" s="35" t="s">
        <v>29</v>
      </c>
    </row>
    <row r="191" spans="1:3" x14ac:dyDescent="0.25">
      <c r="A191" s="34"/>
      <c r="B191" s="35">
        <v>505195.85</v>
      </c>
      <c r="C191" s="35" t="s">
        <v>26</v>
      </c>
    </row>
    <row r="192" spans="1:3" x14ac:dyDescent="0.25">
      <c r="A192" s="34"/>
      <c r="B192" s="35">
        <v>30282.48</v>
      </c>
      <c r="C192" s="35" t="s">
        <v>27</v>
      </c>
    </row>
    <row r="193" spans="1:3" s="4" customFormat="1" x14ac:dyDescent="0.3">
      <c r="A193" s="34"/>
      <c r="B193" s="35">
        <v>88715.889999999534</v>
      </c>
      <c r="C193" s="35" t="s">
        <v>28</v>
      </c>
    </row>
    <row r="194" spans="1:3" x14ac:dyDescent="0.25">
      <c r="A194" s="12" t="s">
        <v>2</v>
      </c>
      <c r="B194" s="14">
        <f>SUM(B190:B193)</f>
        <v>2300316.7799999993</v>
      </c>
      <c r="C194" s="15"/>
    </row>
    <row r="195" spans="1:3" x14ac:dyDescent="0.25">
      <c r="A195" s="19"/>
      <c r="B195" s="20">
        <f>B194+B188+B151+B127+B119</f>
        <v>22307554.609999999</v>
      </c>
      <c r="C195" s="21" t="s">
        <v>5</v>
      </c>
    </row>
    <row r="196" spans="1:3" x14ac:dyDescent="0.25">
      <c r="B196" s="3"/>
    </row>
    <row r="197" spans="1:3" x14ac:dyDescent="0.25">
      <c r="C197" s="3"/>
    </row>
    <row r="198" spans="1:3" x14ac:dyDescent="0.25">
      <c r="C198" s="7"/>
    </row>
    <row r="199" spans="1:3" x14ac:dyDescent="0.25">
      <c r="C199" s="13"/>
    </row>
    <row r="200" spans="1:3" x14ac:dyDescent="0.25">
      <c r="C200" s="13"/>
    </row>
    <row r="201" spans="1:3" x14ac:dyDescent="0.25">
      <c r="C201" s="13"/>
    </row>
    <row r="202" spans="1:3" x14ac:dyDescent="0.25">
      <c r="C202" s="13"/>
    </row>
    <row r="203" spans="1:3" x14ac:dyDescent="0.25">
      <c r="C203" s="13"/>
    </row>
    <row r="204" spans="1:3" x14ac:dyDescent="0.25">
      <c r="C204" s="3"/>
    </row>
    <row r="205" spans="1:3" x14ac:dyDescent="0.25">
      <c r="C205" s="13"/>
    </row>
    <row r="206" spans="1:3" x14ac:dyDescent="0.25">
      <c r="C206" s="13"/>
    </row>
  </sheetData>
  <mergeCells count="5">
    <mergeCell ref="A2:C2"/>
    <mergeCell ref="A121:C121"/>
    <mergeCell ref="A189:C189"/>
    <mergeCell ref="A129:C129"/>
    <mergeCell ref="A153:C153"/>
  </mergeCells>
  <phoneticPr fontId="5" type="noConversion"/>
  <pageMargins left="0.25" right="0.25" top="0.75" bottom="0.75" header="0.3" footer="0.3"/>
  <pageSetup paperSize="9" scale="3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Поступления</vt:lpstr>
      <vt:lpstr>Расходы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Юляшка</dc:creator>
  <cp:lastModifiedBy>Пользователь</cp:lastModifiedBy>
  <cp:lastPrinted>2017-08-23T15:27:46Z</cp:lastPrinted>
  <dcterms:created xsi:type="dcterms:W3CDTF">2017-04-06T09:22:47Z</dcterms:created>
  <dcterms:modified xsi:type="dcterms:W3CDTF">2026-03-25T11:09:50Z</dcterms:modified>
</cp:coreProperties>
</file>